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Sandeep\Documents\"/>
    </mc:Choice>
  </mc:AlternateContent>
  <xr:revisionPtr revIDLastSave="0" documentId="13_ncr:1_{4900BC01-8E6F-4766-8E77-9F9C77378DCD}" xr6:coauthVersionLast="47" xr6:coauthVersionMax="47" xr10:uidLastSave="{00000000-0000-0000-0000-000000000000}"/>
  <bookViews>
    <workbookView xWindow="4815" yWindow="495" windowWidth="25605" windowHeight="18270" xr2:uid="{00000000-000D-0000-FFFF-FFFF00000000}"/>
  </bookViews>
  <sheets>
    <sheet name="Dividend Discount Model" sheetId="4" r:id="rId1"/>
  </sheets>
  <definedNames>
    <definedName name="CIQWBGuid" hidden="1">"4c07ec0d-a4bd-43e1-8f7d-edc964c69827"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41647.7127314815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IQRCOMPSE5" hidden="1">#REF!</definedName>
    <definedName name="_xlnm.Print_Area" localSheetId="0">'Dividend Discount Model'!$D$2:$L$5</definedName>
    <definedName name="solver_cvg" localSheetId="0" hidden="1">0.0001</definedName>
    <definedName name="solver_drv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neg" localSheetId="0" hidden="1">2</definedName>
    <definedName name="solver_num" localSheetId="0" hidden="1">0</definedName>
    <definedName name="solver_nwt" localSheetId="0" hidden="1">1</definedName>
    <definedName name="solver_pre" localSheetId="0" hidden="1">0.000001</definedName>
    <definedName name="solver_scl" localSheetId="0" hidden="1">2</definedName>
    <definedName name="solver_sho" localSheetId="0" hidden="1">2</definedName>
    <definedName name="solver_tim" localSheetId="0" hidden="1">100</definedName>
    <definedName name="solver_tol" localSheetId="0" hidden="1">0.05</definedName>
    <definedName name="solver_typ" localSheetId="0" hidden="1">1</definedName>
    <definedName name="solver_val" localSheetId="0" hidden="1">0</definedName>
  </definedName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2" i="4" l="1"/>
  <c r="J55" i="4" s="1"/>
  <c r="J58" i="4" s="1"/>
  <c r="F23" i="4"/>
  <c r="E70" i="4"/>
  <c r="E69" i="4"/>
  <c r="J15" i="4" l="1"/>
  <c r="J12" i="4"/>
  <c r="I12" i="4"/>
  <c r="H12" i="4"/>
  <c r="G12" i="4"/>
  <c r="J17" i="4" l="1"/>
  <c r="F17" i="4"/>
  <c r="I17" i="4"/>
  <c r="H17" i="4"/>
  <c r="G17" i="4"/>
  <c r="H18" i="4" s="1"/>
  <c r="E66" i="4"/>
  <c r="E67" i="4" s="1"/>
  <c r="E68" i="4" s="1"/>
  <c r="E71" i="4" s="1"/>
  <c r="E72" i="4" s="1"/>
  <c r="E73" i="4" s="1"/>
  <c r="E74" i="4" s="1"/>
  <c r="E75" i="4" s="1"/>
  <c r="E76" i="4" s="1"/>
  <c r="E77" i="4" s="1"/>
  <c r="E78" i="4" s="1"/>
  <c r="E79" i="4" s="1"/>
  <c r="E80" i="4" s="1"/>
  <c r="E64" i="4"/>
  <c r="IV57" i="4"/>
  <c r="G51" i="4"/>
  <c r="H51" i="4" s="1"/>
  <c r="I51" i="4" s="1"/>
  <c r="J51" i="4" s="1"/>
  <c r="K51" i="4" s="1"/>
  <c r="J18" i="4" l="1"/>
  <c r="I18" i="4"/>
  <c r="G18" i="4"/>
  <c r="F18" i="4"/>
  <c r="I24" i="4"/>
  <c r="F29" i="4"/>
  <c r="G52" i="4"/>
  <c r="G57" i="4" s="1"/>
  <c r="H52" i="4" l="1"/>
  <c r="I52" i="4" l="1"/>
  <c r="H57" i="4"/>
  <c r="I57" i="4" l="1"/>
  <c r="J52" i="4"/>
  <c r="J57" i="4" l="1"/>
  <c r="F59" i="4" l="1"/>
  <c r="F64" i="4" s="1"/>
</calcChain>
</file>

<file path=xl/sharedStrings.xml><?xml version="1.0" encoding="utf-8"?>
<sst xmlns="http://schemas.openxmlformats.org/spreadsheetml/2006/main" count="63" uniqueCount="60">
  <si>
    <t>Price of stock</t>
  </si>
  <si>
    <t>Expected Return</t>
  </si>
  <si>
    <t>Expected growth rate (g)</t>
  </si>
  <si>
    <t>Current Year Dividend</t>
  </si>
  <si>
    <t>Dividend Discount Model</t>
  </si>
  <si>
    <t>Dividend payments</t>
  </si>
  <si>
    <t>Stock Price</t>
  </si>
  <si>
    <t>Intinsic Value</t>
  </si>
  <si>
    <t>Total Instrinsic Value</t>
  </si>
  <si>
    <t>Expected return</t>
  </si>
  <si>
    <t>Current</t>
  </si>
  <si>
    <t>Dividend</t>
  </si>
  <si>
    <t>Growth rate in dividends</t>
  </si>
  <si>
    <t>Terminal Value</t>
  </si>
  <si>
    <t>PV of Cash Flows</t>
  </si>
  <si>
    <t>PV of Terminal Value</t>
  </si>
  <si>
    <t>Sum</t>
  </si>
  <si>
    <t>Year 0 (2019)</t>
  </si>
  <si>
    <t>Year 1 (2020)</t>
  </si>
  <si>
    <t>Year 2 (2021)</t>
  </si>
  <si>
    <t>Year 3 (2022)</t>
  </si>
  <si>
    <t>Year 4 (2023)</t>
  </si>
  <si>
    <t>calculated as: dividend/(1+r)^n</t>
  </si>
  <si>
    <t>calculated as stockprice/(1+r)^n</t>
  </si>
  <si>
    <t>stock price + dividend yield</t>
  </si>
  <si>
    <t>Expected return (r)</t>
  </si>
  <si>
    <t>expected dividend growth rate as per Bloomberg estimate - and historical dividend growth</t>
  </si>
  <si>
    <t>rate of return</t>
  </si>
  <si>
    <t xml:space="preserve">dividend each year </t>
  </si>
  <si>
    <t>these negative values should be positive - going top alternatively just cut off at the 12% mark</t>
  </si>
  <si>
    <t xml:space="preserve">PV of the future (next years) dividend </t>
  </si>
  <si>
    <t>return on equity = net income/shareholder equity</t>
  </si>
  <si>
    <t>expected growth rate = (1-dividend payout ratio) x return on equity</t>
  </si>
  <si>
    <t xml:space="preserve">expected dividends next year = dividends per share x (1+ expected growth rate) </t>
  </si>
  <si>
    <t>Cost of equity = risk-free rate + beta x market risk premium</t>
  </si>
  <si>
    <t>present value of future dividends = expected dividends next year/ (cost of equity - expected growth rate)</t>
  </si>
  <si>
    <t>Dividend Growth Model zero growth</t>
  </si>
  <si>
    <t xml:space="preserve">expected growth rate = </t>
  </si>
  <si>
    <t xml:space="preserve">return on equity = </t>
  </si>
  <si>
    <t xml:space="preserve">expected dividends next year = </t>
  </si>
  <si>
    <t xml:space="preserve">cost of equity = </t>
  </si>
  <si>
    <t>cost of equity  =</t>
  </si>
  <si>
    <t xml:space="preserve">present value = </t>
  </si>
  <si>
    <t xml:space="preserve">present value of future dividends = </t>
  </si>
  <si>
    <t>assuming a constant  growth rate -</t>
  </si>
  <si>
    <t>Example : Constant Growth Model - Price of stock -</t>
  </si>
  <si>
    <t xml:space="preserve"> gordon growth</t>
  </si>
  <si>
    <t>Assumptions: constaint dividends paid out of ___ per year with zero growth</t>
  </si>
  <si>
    <t xml:space="preserve">Market return  the 10 year tresury bond yield or risk free rate yields </t>
  </si>
  <si>
    <t xml:space="preserve">The required return: calculated by </t>
  </si>
  <si>
    <t xml:space="preserve">PV (Dividends) @ required return: </t>
  </si>
  <si>
    <t>PV (Stock) @ required return:</t>
  </si>
  <si>
    <t>J11/(1+required return)^4</t>
  </si>
  <si>
    <t>J14/(1+required return)^4</t>
  </si>
  <si>
    <t>Assuming a constant dividend of ___ for ____, and a constaint required rate of return of ____, and no growth to the company's revenue: _____ year ____ stock price expressed in current year values is: ____</t>
  </si>
  <si>
    <t>assumption____ will pay a constant ____ dividend</t>
  </si>
  <si>
    <t>Constant Dividend Discount Model growth for</t>
  </si>
  <si>
    <t>\</t>
  </si>
  <si>
    <t>current price ___35_</t>
  </si>
  <si>
    <t>dividend payout ratio = 56%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</si>
</sst>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64" formatCode="&quot;$&quot;#,##0_);\(&quot;$&quot;#,##0\)"/>
    <numFmt numFmtId="165" formatCode="_(* #,##0.00_);_(* \(#,##0.00\);_(* &quot;-&quot;??_);_(@_)"/>
    <numFmt numFmtId="166" formatCode="0.0%"/>
    <numFmt numFmtId="167" formatCode="&quot;$&quot;#,##0.0_);\(&quot;$&quot;#,##0.0\)"/>
    <numFmt numFmtId="168" formatCode="0.0000%"/>
    <numFmt numFmtId="169" formatCode="_ * #,##0_ ;_ * \-#,##0_ ;_ * &quot;-&quot;_ ;_ @_ "/>
    <numFmt numFmtId="170" formatCode="&quot;$&quot;#,##0.0;[Red]&quot;$&quot;#,##0.0"/>
    <numFmt numFmtId="171" formatCode="&quot;$&quot;#,##0;[Red]&quot;$&quot;#,##0"/>
    <numFmt numFmtId="172" formatCode="&quot;$&quot;#,##0.0000;[Red]&quot;$&quot;#,##0.0000"/>
    <numFmt numFmtId="173" formatCode="_ * #,##0.00_ ;_ * \-#,##0.00_ ;_ * &quot;-&quot;_ ;_ @_ "/>
    <numFmt numFmtId="174" formatCode="&quot;$&quot;#,##0.00;[Red]&quot;$&quot;#,##0.00"/>
    <numFmt numFmtId="175" formatCode="&quot;$&quot;#,##0.000;[Red]&quot;$&quot;#,##0.000"/>
    <numFmt numFmtId="176" formatCode="0.000%"/>
    <numFmt numFmtId="178" formatCode="&quot;$&quot;#,##0.00_);\(&quot;$&quot;#,##0.00\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rebuchet MS"/>
      <family val="2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0"/>
      <name val="Trebuchet MS"/>
      <family val="2"/>
    </font>
    <font>
      <b/>
      <sz val="10"/>
      <name val="Trebuchet MS"/>
      <family val="2"/>
    </font>
    <font>
      <b/>
      <u/>
      <sz val="10"/>
      <name val="Trebuchet MS"/>
      <family val="2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Trebuchet MS"/>
      <family val="2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87">
    <xf numFmtId="0" fontId="0" fillId="0" borderId="0" xfId="0"/>
    <xf numFmtId="0" fontId="2" fillId="3" borderId="0" xfId="1" applyFont="1" applyFill="1"/>
    <xf numFmtId="0" fontId="2" fillId="4" borderId="0" xfId="1" applyFont="1" applyFill="1"/>
    <xf numFmtId="166" fontId="3" fillId="4" borderId="0" xfId="2" applyNumberFormat="1" applyFont="1" applyFill="1" applyBorder="1"/>
    <xf numFmtId="166" fontId="3" fillId="4" borderId="0" xfId="2" applyNumberFormat="1" applyFont="1" applyFill="1" applyBorder="1" applyAlignment="1">
      <alignment horizontal="right"/>
    </xf>
    <xf numFmtId="165" fontId="2" fillId="4" borderId="0" xfId="1" applyNumberFormat="1" applyFont="1" applyFill="1"/>
    <xf numFmtId="0" fontId="5" fillId="4" borderId="0" xfId="1" applyFont="1" applyFill="1"/>
    <xf numFmtId="166" fontId="4" fillId="4" borderId="0" xfId="2" applyNumberFormat="1" applyFont="1" applyFill="1" applyBorder="1"/>
    <xf numFmtId="168" fontId="5" fillId="4" borderId="0" xfId="1" applyNumberFormat="1" applyFont="1" applyFill="1"/>
    <xf numFmtId="166" fontId="4" fillId="4" borderId="0" xfId="2" applyNumberFormat="1" applyFont="1" applyFill="1" applyBorder="1" applyAlignment="1">
      <alignment horizontal="right"/>
    </xf>
    <xf numFmtId="166" fontId="4" fillId="4" borderId="0" xfId="2" applyNumberFormat="1" applyFont="1" applyFill="1" applyBorder="1" applyAlignment="1"/>
    <xf numFmtId="0" fontId="2" fillId="0" borderId="0" xfId="1" applyFont="1"/>
    <xf numFmtId="167" fontId="4" fillId="6" borderId="7" xfId="2" applyNumberFormat="1" applyFont="1" applyFill="1" applyBorder="1" applyAlignment="1">
      <alignment horizontal="right"/>
    </xf>
    <xf numFmtId="166" fontId="4" fillId="6" borderId="8" xfId="2" applyNumberFormat="1" applyFont="1" applyFill="1" applyBorder="1"/>
    <xf numFmtId="166" fontId="3" fillId="4" borderId="6" xfId="2" applyNumberFormat="1" applyFont="1" applyFill="1" applyBorder="1" applyAlignment="1"/>
    <xf numFmtId="0" fontId="2" fillId="7" borderId="0" xfId="1" applyFont="1" applyFill="1"/>
    <xf numFmtId="166" fontId="3" fillId="4" borderId="4" xfId="2" applyNumberFormat="1" applyFont="1" applyFill="1" applyBorder="1" applyAlignment="1"/>
    <xf numFmtId="166" fontId="3" fillId="4" borderId="2" xfId="2" applyNumberFormat="1" applyFont="1" applyFill="1" applyBorder="1" applyAlignment="1"/>
    <xf numFmtId="166" fontId="3" fillId="4" borderId="0" xfId="2" applyNumberFormat="1" applyFont="1" applyFill="1" applyBorder="1" applyAlignment="1"/>
    <xf numFmtId="166" fontId="3" fillId="5" borderId="6" xfId="2" applyNumberFormat="1" applyFont="1" applyFill="1" applyBorder="1" applyAlignment="1"/>
    <xf numFmtId="166" fontId="3" fillId="5" borderId="5" xfId="2" applyNumberFormat="1" applyFont="1" applyFill="1" applyBorder="1" applyAlignment="1">
      <alignment horizontal="left"/>
    </xf>
    <xf numFmtId="167" fontId="3" fillId="4" borderId="3" xfId="2" applyNumberFormat="1" applyFont="1" applyFill="1" applyBorder="1" applyAlignment="1">
      <alignment horizontal="right"/>
    </xf>
    <xf numFmtId="167" fontId="3" fillId="4" borderId="1" xfId="2" applyNumberFormat="1" applyFont="1" applyFill="1" applyBorder="1" applyAlignment="1">
      <alignment horizontal="right"/>
    </xf>
    <xf numFmtId="0" fontId="2" fillId="7" borderId="9" xfId="1" applyFont="1" applyFill="1" applyBorder="1"/>
    <xf numFmtId="0" fontId="4" fillId="9" borderId="0" xfId="1" applyFont="1" applyFill="1"/>
    <xf numFmtId="169" fontId="3" fillId="9" borderId="0" xfId="3" applyNumberFormat="1" applyFont="1" applyFill="1" applyBorder="1"/>
    <xf numFmtId="0" fontId="7" fillId="9" borderId="0" xfId="1" applyFont="1" applyFill="1"/>
    <xf numFmtId="0" fontId="8" fillId="0" borderId="0" xfId="1" applyFont="1"/>
    <xf numFmtId="169" fontId="3" fillId="0" borderId="0" xfId="3" applyNumberFormat="1" applyFont="1" applyBorder="1"/>
    <xf numFmtId="0" fontId="7" fillId="7" borderId="0" xfId="1" applyFont="1" applyFill="1"/>
    <xf numFmtId="9" fontId="2" fillId="4" borderId="0" xfId="1" applyNumberFormat="1" applyFont="1" applyFill="1"/>
    <xf numFmtId="0" fontId="9" fillId="0" borderId="0" xfId="1" applyFont="1"/>
    <xf numFmtId="0" fontId="9" fillId="5" borderId="0" xfId="1" applyFont="1" applyFill="1"/>
    <xf numFmtId="169" fontId="3" fillId="5" borderId="0" xfId="3" applyNumberFormat="1" applyFont="1" applyFill="1" applyBorder="1" applyAlignment="1">
      <alignment horizontal="right"/>
    </xf>
    <xf numFmtId="170" fontId="3" fillId="0" borderId="0" xfId="3" applyNumberFormat="1" applyFont="1" applyBorder="1"/>
    <xf numFmtId="171" fontId="3" fillId="0" borderId="0" xfId="3" applyNumberFormat="1" applyFont="1" applyBorder="1"/>
    <xf numFmtId="0" fontId="9" fillId="0" borderId="10" xfId="1" applyFont="1" applyBorder="1"/>
    <xf numFmtId="169" fontId="3" fillId="0" borderId="10" xfId="3" applyNumberFormat="1" applyFont="1" applyBorder="1"/>
    <xf numFmtId="0" fontId="9" fillId="9" borderId="11" xfId="1" applyFont="1" applyFill="1" applyBorder="1"/>
    <xf numFmtId="167" fontId="4" fillId="4" borderId="5" xfId="2" applyNumberFormat="1" applyFont="1" applyFill="1" applyBorder="1" applyAlignment="1">
      <alignment horizontal="right"/>
    </xf>
    <xf numFmtId="166" fontId="4" fillId="4" borderId="4" xfId="2" applyNumberFormat="1" applyFont="1" applyFill="1" applyBorder="1" applyAlignment="1"/>
    <xf numFmtId="167" fontId="4" fillId="4" borderId="3" xfId="2" applyNumberFormat="1" applyFont="1" applyFill="1" applyBorder="1" applyAlignment="1">
      <alignment horizontal="right"/>
    </xf>
    <xf numFmtId="166" fontId="4" fillId="4" borderId="2" xfId="2" applyNumberFormat="1" applyFont="1" applyFill="1" applyBorder="1" applyAlignment="1"/>
    <xf numFmtId="166" fontId="4" fillId="8" borderId="4" xfId="2" applyNumberFormat="1" applyFont="1" applyFill="1" applyBorder="1" applyAlignment="1"/>
    <xf numFmtId="166" fontId="4" fillId="5" borderId="6" xfId="2" applyNumberFormat="1" applyFont="1" applyFill="1" applyBorder="1" applyAlignment="1"/>
    <xf numFmtId="166" fontId="4" fillId="5" borderId="5" xfId="2" applyNumberFormat="1" applyFont="1" applyFill="1" applyBorder="1" applyAlignment="1">
      <alignment horizontal="left"/>
    </xf>
    <xf numFmtId="167" fontId="4" fillId="2" borderId="3" xfId="2" applyNumberFormat="1" applyFont="1" applyFill="1" applyBorder="1" applyAlignment="1">
      <alignment horizontal="right"/>
    </xf>
    <xf numFmtId="167" fontId="4" fillId="4" borderId="1" xfId="2" applyNumberFormat="1" applyFont="1" applyFill="1" applyBorder="1" applyAlignment="1">
      <alignment horizontal="right"/>
    </xf>
    <xf numFmtId="166" fontId="3" fillId="5" borderId="0" xfId="2" applyNumberFormat="1" applyFont="1" applyFill="1" applyBorder="1" applyAlignment="1"/>
    <xf numFmtId="1" fontId="3" fillId="5" borderId="0" xfId="2" applyNumberFormat="1" applyFont="1" applyFill="1" applyBorder="1" applyAlignment="1">
      <alignment horizontal="right"/>
    </xf>
    <xf numFmtId="1" fontId="4" fillId="5" borderId="0" xfId="2" applyNumberFormat="1" applyFont="1" applyFill="1" applyBorder="1" applyAlignment="1">
      <alignment horizontal="right"/>
    </xf>
    <xf numFmtId="167" fontId="3" fillId="4" borderId="0" xfId="3" applyNumberFormat="1" applyFont="1" applyFill="1" applyBorder="1" applyAlignment="1">
      <alignment horizontal="right"/>
    </xf>
    <xf numFmtId="164" fontId="3" fillId="4" borderId="0" xfId="3" applyNumberFormat="1" applyFont="1" applyFill="1" applyBorder="1" applyAlignment="1">
      <alignment horizontal="right"/>
    </xf>
    <xf numFmtId="166" fontId="3" fillId="4" borderId="12" xfId="2" applyNumberFormat="1" applyFont="1" applyFill="1" applyBorder="1" applyAlignment="1"/>
    <xf numFmtId="164" fontId="3" fillId="4" borderId="12" xfId="3" applyNumberFormat="1" applyFont="1" applyFill="1" applyBorder="1" applyAlignment="1">
      <alignment horizontal="right"/>
    </xf>
    <xf numFmtId="166" fontId="3" fillId="4" borderId="12" xfId="2" applyNumberFormat="1" applyFont="1" applyFill="1" applyBorder="1"/>
    <xf numFmtId="166" fontId="3" fillId="4" borderId="13" xfId="2" applyNumberFormat="1" applyFont="1" applyFill="1" applyBorder="1" applyAlignment="1"/>
    <xf numFmtId="166" fontId="3" fillId="4" borderId="13" xfId="2" applyNumberFormat="1" applyFont="1" applyFill="1" applyBorder="1" applyAlignment="1">
      <alignment horizontal="right"/>
    </xf>
    <xf numFmtId="167" fontId="3" fillId="4" borderId="13" xfId="3" applyNumberFormat="1" applyFont="1" applyFill="1" applyBorder="1" applyAlignment="1">
      <alignment horizontal="right"/>
    </xf>
    <xf numFmtId="167" fontId="4" fillId="4" borderId="0" xfId="3" applyNumberFormat="1" applyFont="1" applyFill="1" applyBorder="1" applyAlignment="1">
      <alignment horizontal="right"/>
    </xf>
    <xf numFmtId="166" fontId="3" fillId="6" borderId="14" xfId="2" applyNumberFormat="1" applyFont="1" applyFill="1" applyBorder="1" applyAlignment="1"/>
    <xf numFmtId="167" fontId="3" fillId="6" borderId="14" xfId="3" applyNumberFormat="1" applyFont="1" applyFill="1" applyBorder="1" applyAlignment="1">
      <alignment horizontal="right"/>
    </xf>
    <xf numFmtId="166" fontId="3" fillId="4" borderId="14" xfId="2" applyNumberFormat="1" applyFont="1" applyFill="1" applyBorder="1"/>
    <xf numFmtId="0" fontId="2" fillId="4" borderId="14" xfId="1" applyFont="1" applyFill="1" applyBorder="1"/>
    <xf numFmtId="167" fontId="3" fillId="4" borderId="14" xfId="3" applyNumberFormat="1" applyFont="1" applyFill="1" applyBorder="1" applyAlignment="1">
      <alignment horizontal="right"/>
    </xf>
    <xf numFmtId="166" fontId="4" fillId="4" borderId="8" xfId="2" applyNumberFormat="1" applyFont="1" applyFill="1" applyBorder="1" applyAlignment="1"/>
    <xf numFmtId="167" fontId="4" fillId="8" borderId="3" xfId="2" applyNumberFormat="1" applyFont="1" applyFill="1" applyBorder="1" applyAlignment="1">
      <alignment horizontal="right"/>
    </xf>
    <xf numFmtId="167" fontId="4" fillId="4" borderId="0" xfId="2" applyNumberFormat="1" applyFont="1" applyFill="1" applyBorder="1" applyAlignment="1">
      <alignment horizontal="right"/>
    </xf>
    <xf numFmtId="0" fontId="6" fillId="2" borderId="0" xfId="1" applyFont="1" applyFill="1"/>
    <xf numFmtId="0" fontId="2" fillId="2" borderId="0" xfId="1" applyFont="1" applyFill="1"/>
    <xf numFmtId="0" fontId="10" fillId="4" borderId="0" xfId="1" applyFont="1" applyFill="1"/>
    <xf numFmtId="0" fontId="3" fillId="7" borderId="0" xfId="1" applyFont="1" applyFill="1"/>
    <xf numFmtId="173" fontId="3" fillId="0" borderId="0" xfId="3" applyNumberFormat="1" applyFont="1" applyBorder="1"/>
    <xf numFmtId="174" fontId="3" fillId="0" borderId="0" xfId="3" applyNumberFormat="1" applyFont="1" applyBorder="1"/>
    <xf numFmtId="175" fontId="3" fillId="0" borderId="0" xfId="3" applyNumberFormat="1" applyFont="1" applyBorder="1"/>
    <xf numFmtId="175" fontId="3" fillId="9" borderId="11" xfId="3" applyNumberFormat="1" applyFont="1" applyFill="1" applyBorder="1"/>
    <xf numFmtId="172" fontId="3" fillId="9" borderId="11" xfId="3" applyNumberFormat="1" applyFont="1" applyFill="1" applyBorder="1"/>
    <xf numFmtId="10" fontId="4" fillId="4" borderId="1" xfId="2" applyNumberFormat="1" applyFont="1" applyFill="1" applyBorder="1" applyAlignment="1">
      <alignment horizontal="right"/>
    </xf>
    <xf numFmtId="0" fontId="2" fillId="0" borderId="2" xfId="1" applyFont="1" applyBorder="1"/>
    <xf numFmtId="176" fontId="4" fillId="4" borderId="0" xfId="2" applyNumberFormat="1" applyFont="1" applyFill="1" applyBorder="1" applyAlignment="1">
      <alignment horizontal="right"/>
    </xf>
    <xf numFmtId="176" fontId="4" fillId="4" borderId="3" xfId="2" applyNumberFormat="1" applyFont="1" applyFill="1" applyBorder="1" applyAlignment="1">
      <alignment horizontal="right"/>
    </xf>
    <xf numFmtId="10" fontId="4" fillId="4" borderId="0" xfId="2" applyNumberFormat="1" applyFont="1" applyFill="1" applyBorder="1" applyAlignment="1">
      <alignment horizontal="right"/>
    </xf>
    <xf numFmtId="10" fontId="4" fillId="2" borderId="4" xfId="2" applyNumberFormat="1" applyFont="1" applyFill="1" applyBorder="1" applyAlignment="1"/>
    <xf numFmtId="10" fontId="4" fillId="4" borderId="7" xfId="2" applyNumberFormat="1" applyFont="1" applyFill="1" applyBorder="1" applyAlignment="1">
      <alignment horizontal="right"/>
    </xf>
    <xf numFmtId="178" fontId="3" fillId="4" borderId="0" xfId="3" applyNumberFormat="1" applyFont="1" applyFill="1" applyBorder="1" applyAlignment="1">
      <alignment horizontal="right"/>
    </xf>
    <xf numFmtId="0" fontId="3" fillId="4" borderId="0" xfId="3" applyNumberFormat="1" applyFont="1" applyFill="1" applyBorder="1" applyAlignment="1">
      <alignment horizontal="right"/>
    </xf>
    <xf numFmtId="0" fontId="3" fillId="4" borderId="12" xfId="3" applyNumberFormat="1" applyFont="1" applyFill="1" applyBorder="1" applyAlignment="1">
      <alignment horizontal="right"/>
    </xf>
  </cellXfs>
  <cellStyles count="4">
    <cellStyle name="Comma 2" xfId="3" xr:uid="{00000000-0005-0000-0000-000000000000}"/>
    <cellStyle name="Normal" xfId="0" builtinId="0"/>
    <cellStyle name="Normal 2" xfId="1" xr:uid="{00000000-0005-0000-0000-000003000000}"/>
    <cellStyle name="Percent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80"/>
                </a:solidFill>
                <a:latin typeface="Calibri"/>
                <a:ea typeface="Calibri"/>
                <a:cs typeface="Calibri"/>
              </a:defRPr>
            </a:pPr>
            <a:r>
              <a:rPr lang="en-US">
                <a:solidFill>
                  <a:srgbClr val="00B050"/>
                </a:solidFill>
              </a:rPr>
              <a:t>Stock Price as a function of expected</a:t>
            </a:r>
            <a:r>
              <a:rPr lang="en-US" baseline="0">
                <a:solidFill>
                  <a:srgbClr val="00B050"/>
                </a:solidFill>
              </a:rPr>
              <a:t> return</a:t>
            </a:r>
            <a:endParaRPr lang="en-US">
              <a:solidFill>
                <a:srgbClr val="00B050"/>
              </a:solidFill>
            </a:endParaRPr>
          </a:p>
        </c:rich>
      </c:tx>
      <c:layout>
        <c:manualLayout>
          <c:xMode val="edge"/>
          <c:yMode val="edge"/>
          <c:x val="0.29099554208194167"/>
          <c:y val="2.959839697457172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2188272857645372"/>
          <c:y val="0.12262156448202981"/>
          <c:w val="0.69209773520577966"/>
          <c:h val="0.68931023622047294"/>
        </c:manualLayout>
      </c:layout>
      <c:lineChart>
        <c:grouping val="standard"/>
        <c:varyColors val="0"/>
        <c:ser>
          <c:idx val="0"/>
          <c:order val="0"/>
          <c:spPr>
            <a:ln w="25400" cap="flat">
              <a:solidFill>
                <a:srgbClr val="FFC000"/>
              </a:solidFill>
              <a:prstDash val="solid"/>
            </a:ln>
            <a:effectLst>
              <a:outerShdw sx="1000" sy="1000" algn="ctr" rotWithShape="0">
                <a:srgbClr val="4F81BD">
                  <a:lumMod val="20000"/>
                  <a:lumOff val="80000"/>
                </a:srgbClr>
              </a:outerShdw>
            </a:effectLst>
          </c:spPr>
          <c:marker>
            <c:symbol val="circle"/>
            <c:size val="5"/>
            <c:spPr>
              <a:solidFill>
                <a:srgbClr val="FFC000"/>
              </a:solidFill>
            </c:spPr>
          </c:marker>
          <c:cat>
            <c:numRef>
              <c:f>'Dividend Discount Model'!$E$65:$E$80</c:f>
              <c:numCache>
                <c:formatCode>0.0%</c:formatCode>
                <c:ptCount val="16"/>
                <c:pt idx="0">
                  <c:v>0.1</c:v>
                </c:pt>
                <c:pt idx="1">
                  <c:v>0.11</c:v>
                </c:pt>
                <c:pt idx="2">
                  <c:v>0.12</c:v>
                </c:pt>
                <c:pt idx="3">
                  <c:v>0.13</c:v>
                </c:pt>
                <c:pt idx="4">
                  <c:v>0.14000000000000001</c:v>
                </c:pt>
                <c:pt idx="5">
                  <c:v>0.15000000000000002</c:v>
                </c:pt>
                <c:pt idx="6">
                  <c:v>0.16000000000000003</c:v>
                </c:pt>
                <c:pt idx="7">
                  <c:v>0.17000000000000004</c:v>
                </c:pt>
                <c:pt idx="8">
                  <c:v>0.18000000000000005</c:v>
                </c:pt>
                <c:pt idx="9">
                  <c:v>0.19000000000000006</c:v>
                </c:pt>
                <c:pt idx="10">
                  <c:v>0.20000000000000007</c:v>
                </c:pt>
                <c:pt idx="11">
                  <c:v>0.21000000000000008</c:v>
                </c:pt>
                <c:pt idx="12">
                  <c:v>0.22000000000000008</c:v>
                </c:pt>
                <c:pt idx="13">
                  <c:v>0.23000000000000009</c:v>
                </c:pt>
                <c:pt idx="14">
                  <c:v>0.2400000000000001</c:v>
                </c:pt>
                <c:pt idx="15">
                  <c:v>0.25000000000000011</c:v>
                </c:pt>
              </c:numCache>
            </c:numRef>
          </c:cat>
          <c:val>
            <c:numRef>
              <c:f>'Dividend Discount Model'!$F$65:$F$80</c:f>
              <c:numCache>
                <c:formatCode>"$"#,##0.0_);\("$"#,##0.0\)</c:formatCode>
                <c:ptCount val="16"/>
                <c:pt idx="0">
                  <c:v>-2.7053135343978081</c:v>
                </c:pt>
                <c:pt idx="1">
                  <c:v>-2.1364199295275048</c:v>
                </c:pt>
                <c:pt idx="2">
                  <c:v>-1.6960812106066916</c:v>
                </c:pt>
                <c:pt idx="3">
                  <c:v>-1.3474377234645045</c:v>
                </c:pt>
                <c:pt idx="4">
                  <c:v>-1.0663664078238031</c:v>
                </c:pt>
                <c:pt idx="5">
                  <c:v>-0.8364249266677084</c:v>
                </c:pt>
                <c:pt idx="6">
                  <c:v>-0.64602644502139284</c:v>
                </c:pt>
                <c:pt idx="7">
                  <c:v>-0.48677555940972961</c:v>
                </c:pt>
                <c:pt idx="8">
                  <c:v>-0.35244434094375454</c:v>
                </c:pt>
                <c:pt idx="9">
                  <c:v>-0.23831855785773315</c:v>
                </c:pt>
                <c:pt idx="10">
                  <c:v>-0.14076684124803518</c:v>
                </c:pt>
                <c:pt idx="11">
                  <c:v>-5.694888567542078E-2</c:v>
                </c:pt>
                <c:pt idx="12">
                  <c:v>1.5386974985249546E-2</c:v>
                </c:pt>
                <c:pt idx="13">
                  <c:v>7.8047190414009204E-2</c:v>
                </c:pt>
                <c:pt idx="14">
                  <c:v>0.1324965394702976</c:v>
                </c:pt>
                <c:pt idx="15">
                  <c:v>0.17993415276906655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7E10-4A5A-AF36-1451CC347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8060480"/>
        <c:axId val="488060088"/>
      </c:lineChart>
      <c:catAx>
        <c:axId val="488060480"/>
        <c:scaling>
          <c:orientation val="minMax"/>
        </c:scaling>
        <c:delete val="0"/>
        <c:axPos val="b"/>
        <c:majorGridlines>
          <c:spPr>
            <a:ln w="3175">
              <a:solidFill>
                <a:schemeClr val="accent1">
                  <a:lumMod val="20000"/>
                  <a:lumOff val="80000"/>
                </a:schemeClr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B05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>
                    <a:solidFill>
                      <a:srgbClr val="00B050"/>
                    </a:solidFill>
                  </a:rPr>
                  <a:t>Expected return</a:t>
                </a:r>
              </a:p>
            </c:rich>
          </c:tx>
          <c:layout>
            <c:manualLayout>
              <c:xMode val="edge"/>
              <c:yMode val="edge"/>
              <c:x val="0.40477109015546819"/>
              <c:y val="0.90361339241197003"/>
            </c:manualLayout>
          </c:layout>
          <c:overlay val="0"/>
          <c:spPr>
            <a:noFill/>
            <a:ln w="25400">
              <a:noFill/>
            </a:ln>
          </c:spPr>
        </c:title>
        <c:numFmt formatCode="0%" sourceLinked="0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B05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88060088"/>
        <c:crosses val="autoZero"/>
        <c:auto val="1"/>
        <c:lblAlgn val="ctr"/>
        <c:lblOffset val="100"/>
        <c:tickLblSkip val="2"/>
        <c:tickMarkSkip val="2"/>
        <c:noMultiLvlLbl val="0"/>
      </c:catAx>
      <c:valAx>
        <c:axId val="488060088"/>
        <c:scaling>
          <c:orientation val="minMax"/>
        </c:scaling>
        <c:delete val="0"/>
        <c:axPos val="l"/>
        <c:majorGridlines>
          <c:spPr>
            <a:ln w="3175">
              <a:solidFill>
                <a:schemeClr val="accent1">
                  <a:lumMod val="20000"/>
                  <a:lumOff val="80000"/>
                </a:schemeClr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B05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>
                    <a:solidFill>
                      <a:srgbClr val="00B050"/>
                    </a:solidFill>
                  </a:rPr>
                  <a:t>Stock Price</a:t>
                </a:r>
              </a:p>
            </c:rich>
          </c:tx>
          <c:layout>
            <c:manualLayout>
              <c:xMode val="edge"/>
              <c:yMode val="edge"/>
              <c:x val="2.9157556327605555E-2"/>
              <c:y val="0.44186041260971409"/>
            </c:manualLayout>
          </c:layout>
          <c:overlay val="0"/>
          <c:spPr>
            <a:noFill/>
            <a:ln w="25400">
              <a:noFill/>
            </a:ln>
          </c:spPr>
        </c:title>
        <c:numFmt formatCode="&quot;$&quot;#,##0.0_);\(&quot;$&quot;#,##0.0\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B05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88060480"/>
        <c:crosses val="autoZero"/>
        <c:crossBetween val="midCat"/>
      </c:valAx>
      <c:spPr>
        <a:noFill/>
        <a:ln w="12700">
          <a:solidFill>
            <a:srgbClr val="FFFFCC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1" r="0.75000000000000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600075</xdr:colOff>
      <xdr:row>61</xdr:row>
      <xdr:rowOff>133350</xdr:rowOff>
    </xdr:from>
    <xdr:to>
      <xdr:col>11</xdr:col>
      <xdr:colOff>152400</xdr:colOff>
      <xdr:row>75</xdr:row>
      <xdr:rowOff>190500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1:IV83"/>
  <sheetViews>
    <sheetView showGridLines="0" tabSelected="1" zoomScaleNormal="100" zoomScaleSheetLayoutView="100" workbookViewId="0">
      <pane xSplit="3" ySplit="2" topLeftCell="D3" activePane="bottomRight" state="frozen"/>
      <selection pane="topRight" activeCell="D1" sqref="D1"/>
      <selection pane="bottomLeft" activeCell="A4" sqref="A4"/>
      <selection pane="bottomRight" activeCell="F7" sqref="F7"/>
    </sheetView>
  </sheetViews>
  <sheetFormatPr defaultRowHeight="15" x14ac:dyDescent="0.3"/>
  <cols>
    <col min="1" max="3" width="1.42578125" style="1" customWidth="1"/>
    <col min="4" max="4" width="2.5703125" style="1" customWidth="1"/>
    <col min="5" max="5" width="25" style="1" customWidth="1"/>
    <col min="6" max="6" width="34" style="1" customWidth="1"/>
    <col min="7" max="8" width="14.28515625" style="1" bestFit="1" customWidth="1"/>
    <col min="9" max="9" width="28.85546875" style="1" customWidth="1"/>
    <col min="10" max="10" width="14.28515625" style="1" customWidth="1"/>
    <col min="11" max="11" width="57.42578125" style="1" customWidth="1"/>
    <col min="12" max="12" width="127.42578125" style="1" customWidth="1"/>
    <col min="13" max="256" width="9.140625" style="1"/>
    <col min="257" max="259" width="1.42578125" style="1" customWidth="1"/>
    <col min="260" max="260" width="2.5703125" style="1" customWidth="1"/>
    <col min="261" max="261" width="25" style="1" customWidth="1"/>
    <col min="262" max="262" width="34" style="1" customWidth="1"/>
    <col min="263" max="264" width="14.28515625" style="1" bestFit="1" customWidth="1"/>
    <col min="265" max="265" width="28.85546875" style="1" customWidth="1"/>
    <col min="266" max="266" width="14.28515625" style="1" customWidth="1"/>
    <col min="267" max="268" width="18.85546875" style="1" bestFit="1" customWidth="1"/>
    <col min="269" max="512" width="9.140625" style="1"/>
    <col min="513" max="515" width="1.42578125" style="1" customWidth="1"/>
    <col min="516" max="516" width="2.5703125" style="1" customWidth="1"/>
    <col min="517" max="517" width="25" style="1" customWidth="1"/>
    <col min="518" max="518" width="34" style="1" customWidth="1"/>
    <col min="519" max="520" width="14.28515625" style="1" bestFit="1" customWidth="1"/>
    <col min="521" max="521" width="28.85546875" style="1" customWidth="1"/>
    <col min="522" max="522" width="14.28515625" style="1" customWidth="1"/>
    <col min="523" max="524" width="18.85546875" style="1" bestFit="1" customWidth="1"/>
    <col min="525" max="768" width="9.140625" style="1"/>
    <col min="769" max="771" width="1.42578125" style="1" customWidth="1"/>
    <col min="772" max="772" width="2.5703125" style="1" customWidth="1"/>
    <col min="773" max="773" width="25" style="1" customWidth="1"/>
    <col min="774" max="774" width="34" style="1" customWidth="1"/>
    <col min="775" max="776" width="14.28515625" style="1" bestFit="1" customWidth="1"/>
    <col min="777" max="777" width="28.85546875" style="1" customWidth="1"/>
    <col min="778" max="778" width="14.28515625" style="1" customWidth="1"/>
    <col min="779" max="780" width="18.85546875" style="1" bestFit="1" customWidth="1"/>
    <col min="781" max="1024" width="9.140625" style="1"/>
    <col min="1025" max="1027" width="1.42578125" style="1" customWidth="1"/>
    <col min="1028" max="1028" width="2.5703125" style="1" customWidth="1"/>
    <col min="1029" max="1029" width="25" style="1" customWidth="1"/>
    <col min="1030" max="1030" width="34" style="1" customWidth="1"/>
    <col min="1031" max="1032" width="14.28515625" style="1" bestFit="1" customWidth="1"/>
    <col min="1033" max="1033" width="28.85546875" style="1" customWidth="1"/>
    <col min="1034" max="1034" width="14.28515625" style="1" customWidth="1"/>
    <col min="1035" max="1036" width="18.85546875" style="1" bestFit="1" customWidth="1"/>
    <col min="1037" max="1280" width="9.140625" style="1"/>
    <col min="1281" max="1283" width="1.42578125" style="1" customWidth="1"/>
    <col min="1284" max="1284" width="2.5703125" style="1" customWidth="1"/>
    <col min="1285" max="1285" width="25" style="1" customWidth="1"/>
    <col min="1286" max="1286" width="34" style="1" customWidth="1"/>
    <col min="1287" max="1288" width="14.28515625" style="1" bestFit="1" customWidth="1"/>
    <col min="1289" max="1289" width="28.85546875" style="1" customWidth="1"/>
    <col min="1290" max="1290" width="14.28515625" style="1" customWidth="1"/>
    <col min="1291" max="1292" width="18.85546875" style="1" bestFit="1" customWidth="1"/>
    <col min="1293" max="1536" width="9.140625" style="1"/>
    <col min="1537" max="1539" width="1.42578125" style="1" customWidth="1"/>
    <col min="1540" max="1540" width="2.5703125" style="1" customWidth="1"/>
    <col min="1541" max="1541" width="25" style="1" customWidth="1"/>
    <col min="1542" max="1542" width="34" style="1" customWidth="1"/>
    <col min="1543" max="1544" width="14.28515625" style="1" bestFit="1" customWidth="1"/>
    <col min="1545" max="1545" width="28.85546875" style="1" customWidth="1"/>
    <col min="1546" max="1546" width="14.28515625" style="1" customWidth="1"/>
    <col min="1547" max="1548" width="18.85546875" style="1" bestFit="1" customWidth="1"/>
    <col min="1549" max="1792" width="9.140625" style="1"/>
    <col min="1793" max="1795" width="1.42578125" style="1" customWidth="1"/>
    <col min="1796" max="1796" width="2.5703125" style="1" customWidth="1"/>
    <col min="1797" max="1797" width="25" style="1" customWidth="1"/>
    <col min="1798" max="1798" width="34" style="1" customWidth="1"/>
    <col min="1799" max="1800" width="14.28515625" style="1" bestFit="1" customWidth="1"/>
    <col min="1801" max="1801" width="28.85546875" style="1" customWidth="1"/>
    <col min="1802" max="1802" width="14.28515625" style="1" customWidth="1"/>
    <col min="1803" max="1804" width="18.85546875" style="1" bestFit="1" customWidth="1"/>
    <col min="1805" max="2048" width="9.140625" style="1"/>
    <col min="2049" max="2051" width="1.42578125" style="1" customWidth="1"/>
    <col min="2052" max="2052" width="2.5703125" style="1" customWidth="1"/>
    <col min="2053" max="2053" width="25" style="1" customWidth="1"/>
    <col min="2054" max="2054" width="34" style="1" customWidth="1"/>
    <col min="2055" max="2056" width="14.28515625" style="1" bestFit="1" customWidth="1"/>
    <col min="2057" max="2057" width="28.85546875" style="1" customWidth="1"/>
    <col min="2058" max="2058" width="14.28515625" style="1" customWidth="1"/>
    <col min="2059" max="2060" width="18.85546875" style="1" bestFit="1" customWidth="1"/>
    <col min="2061" max="2304" width="9.140625" style="1"/>
    <col min="2305" max="2307" width="1.42578125" style="1" customWidth="1"/>
    <col min="2308" max="2308" width="2.5703125" style="1" customWidth="1"/>
    <col min="2309" max="2309" width="25" style="1" customWidth="1"/>
    <col min="2310" max="2310" width="34" style="1" customWidth="1"/>
    <col min="2311" max="2312" width="14.28515625" style="1" bestFit="1" customWidth="1"/>
    <col min="2313" max="2313" width="28.85546875" style="1" customWidth="1"/>
    <col min="2314" max="2314" width="14.28515625" style="1" customWidth="1"/>
    <col min="2315" max="2316" width="18.85546875" style="1" bestFit="1" customWidth="1"/>
    <col min="2317" max="2560" width="9.140625" style="1"/>
    <col min="2561" max="2563" width="1.42578125" style="1" customWidth="1"/>
    <col min="2564" max="2564" width="2.5703125" style="1" customWidth="1"/>
    <col min="2565" max="2565" width="25" style="1" customWidth="1"/>
    <col min="2566" max="2566" width="34" style="1" customWidth="1"/>
    <col min="2567" max="2568" width="14.28515625" style="1" bestFit="1" customWidth="1"/>
    <col min="2569" max="2569" width="28.85546875" style="1" customWidth="1"/>
    <col min="2570" max="2570" width="14.28515625" style="1" customWidth="1"/>
    <col min="2571" max="2572" width="18.85546875" style="1" bestFit="1" customWidth="1"/>
    <col min="2573" max="2816" width="9.140625" style="1"/>
    <col min="2817" max="2819" width="1.42578125" style="1" customWidth="1"/>
    <col min="2820" max="2820" width="2.5703125" style="1" customWidth="1"/>
    <col min="2821" max="2821" width="25" style="1" customWidth="1"/>
    <col min="2822" max="2822" width="34" style="1" customWidth="1"/>
    <col min="2823" max="2824" width="14.28515625" style="1" bestFit="1" customWidth="1"/>
    <col min="2825" max="2825" width="28.85546875" style="1" customWidth="1"/>
    <col min="2826" max="2826" width="14.28515625" style="1" customWidth="1"/>
    <col min="2827" max="2828" width="18.85546875" style="1" bestFit="1" customWidth="1"/>
    <col min="2829" max="3072" width="9.140625" style="1"/>
    <col min="3073" max="3075" width="1.42578125" style="1" customWidth="1"/>
    <col min="3076" max="3076" width="2.5703125" style="1" customWidth="1"/>
    <col min="3077" max="3077" width="25" style="1" customWidth="1"/>
    <col min="3078" max="3078" width="34" style="1" customWidth="1"/>
    <col min="3079" max="3080" width="14.28515625" style="1" bestFit="1" customWidth="1"/>
    <col min="3081" max="3081" width="28.85546875" style="1" customWidth="1"/>
    <col min="3082" max="3082" width="14.28515625" style="1" customWidth="1"/>
    <col min="3083" max="3084" width="18.85546875" style="1" bestFit="1" customWidth="1"/>
    <col min="3085" max="3328" width="9.140625" style="1"/>
    <col min="3329" max="3331" width="1.42578125" style="1" customWidth="1"/>
    <col min="3332" max="3332" width="2.5703125" style="1" customWidth="1"/>
    <col min="3333" max="3333" width="25" style="1" customWidth="1"/>
    <col min="3334" max="3334" width="34" style="1" customWidth="1"/>
    <col min="3335" max="3336" width="14.28515625" style="1" bestFit="1" customWidth="1"/>
    <col min="3337" max="3337" width="28.85546875" style="1" customWidth="1"/>
    <col min="3338" max="3338" width="14.28515625" style="1" customWidth="1"/>
    <col min="3339" max="3340" width="18.85546875" style="1" bestFit="1" customWidth="1"/>
    <col min="3341" max="3584" width="9.140625" style="1"/>
    <col min="3585" max="3587" width="1.42578125" style="1" customWidth="1"/>
    <col min="3588" max="3588" width="2.5703125" style="1" customWidth="1"/>
    <col min="3589" max="3589" width="25" style="1" customWidth="1"/>
    <col min="3590" max="3590" width="34" style="1" customWidth="1"/>
    <col min="3591" max="3592" width="14.28515625" style="1" bestFit="1" customWidth="1"/>
    <col min="3593" max="3593" width="28.85546875" style="1" customWidth="1"/>
    <col min="3594" max="3594" width="14.28515625" style="1" customWidth="1"/>
    <col min="3595" max="3596" width="18.85546875" style="1" bestFit="1" customWidth="1"/>
    <col min="3597" max="3840" width="9.140625" style="1"/>
    <col min="3841" max="3843" width="1.42578125" style="1" customWidth="1"/>
    <col min="3844" max="3844" width="2.5703125" style="1" customWidth="1"/>
    <col min="3845" max="3845" width="25" style="1" customWidth="1"/>
    <col min="3846" max="3846" width="34" style="1" customWidth="1"/>
    <col min="3847" max="3848" width="14.28515625" style="1" bestFit="1" customWidth="1"/>
    <col min="3849" max="3849" width="28.85546875" style="1" customWidth="1"/>
    <col min="3850" max="3850" width="14.28515625" style="1" customWidth="1"/>
    <col min="3851" max="3852" width="18.85546875" style="1" bestFit="1" customWidth="1"/>
    <col min="3853" max="4096" width="9.140625" style="1"/>
    <col min="4097" max="4099" width="1.42578125" style="1" customWidth="1"/>
    <col min="4100" max="4100" width="2.5703125" style="1" customWidth="1"/>
    <col min="4101" max="4101" width="25" style="1" customWidth="1"/>
    <col min="4102" max="4102" width="34" style="1" customWidth="1"/>
    <col min="4103" max="4104" width="14.28515625" style="1" bestFit="1" customWidth="1"/>
    <col min="4105" max="4105" width="28.85546875" style="1" customWidth="1"/>
    <col min="4106" max="4106" width="14.28515625" style="1" customWidth="1"/>
    <col min="4107" max="4108" width="18.85546875" style="1" bestFit="1" customWidth="1"/>
    <col min="4109" max="4352" width="9.140625" style="1"/>
    <col min="4353" max="4355" width="1.42578125" style="1" customWidth="1"/>
    <col min="4356" max="4356" width="2.5703125" style="1" customWidth="1"/>
    <col min="4357" max="4357" width="25" style="1" customWidth="1"/>
    <col min="4358" max="4358" width="34" style="1" customWidth="1"/>
    <col min="4359" max="4360" width="14.28515625" style="1" bestFit="1" customWidth="1"/>
    <col min="4361" max="4361" width="28.85546875" style="1" customWidth="1"/>
    <col min="4362" max="4362" width="14.28515625" style="1" customWidth="1"/>
    <col min="4363" max="4364" width="18.85546875" style="1" bestFit="1" customWidth="1"/>
    <col min="4365" max="4608" width="9.140625" style="1"/>
    <col min="4609" max="4611" width="1.42578125" style="1" customWidth="1"/>
    <col min="4612" max="4612" width="2.5703125" style="1" customWidth="1"/>
    <col min="4613" max="4613" width="25" style="1" customWidth="1"/>
    <col min="4614" max="4614" width="34" style="1" customWidth="1"/>
    <col min="4615" max="4616" width="14.28515625" style="1" bestFit="1" customWidth="1"/>
    <col min="4617" max="4617" width="28.85546875" style="1" customWidth="1"/>
    <col min="4618" max="4618" width="14.28515625" style="1" customWidth="1"/>
    <col min="4619" max="4620" width="18.85546875" style="1" bestFit="1" customWidth="1"/>
    <col min="4621" max="4864" width="9.140625" style="1"/>
    <col min="4865" max="4867" width="1.42578125" style="1" customWidth="1"/>
    <col min="4868" max="4868" width="2.5703125" style="1" customWidth="1"/>
    <col min="4869" max="4869" width="25" style="1" customWidth="1"/>
    <col min="4870" max="4870" width="34" style="1" customWidth="1"/>
    <col min="4871" max="4872" width="14.28515625" style="1" bestFit="1" customWidth="1"/>
    <col min="4873" max="4873" width="28.85546875" style="1" customWidth="1"/>
    <col min="4874" max="4874" width="14.28515625" style="1" customWidth="1"/>
    <col min="4875" max="4876" width="18.85546875" style="1" bestFit="1" customWidth="1"/>
    <col min="4877" max="5120" width="9.140625" style="1"/>
    <col min="5121" max="5123" width="1.42578125" style="1" customWidth="1"/>
    <col min="5124" max="5124" width="2.5703125" style="1" customWidth="1"/>
    <col min="5125" max="5125" width="25" style="1" customWidth="1"/>
    <col min="5126" max="5126" width="34" style="1" customWidth="1"/>
    <col min="5127" max="5128" width="14.28515625" style="1" bestFit="1" customWidth="1"/>
    <col min="5129" max="5129" width="28.85546875" style="1" customWidth="1"/>
    <col min="5130" max="5130" width="14.28515625" style="1" customWidth="1"/>
    <col min="5131" max="5132" width="18.85546875" style="1" bestFit="1" customWidth="1"/>
    <col min="5133" max="5376" width="9.140625" style="1"/>
    <col min="5377" max="5379" width="1.42578125" style="1" customWidth="1"/>
    <col min="5380" max="5380" width="2.5703125" style="1" customWidth="1"/>
    <col min="5381" max="5381" width="25" style="1" customWidth="1"/>
    <col min="5382" max="5382" width="34" style="1" customWidth="1"/>
    <col min="5383" max="5384" width="14.28515625" style="1" bestFit="1" customWidth="1"/>
    <col min="5385" max="5385" width="28.85546875" style="1" customWidth="1"/>
    <col min="5386" max="5386" width="14.28515625" style="1" customWidth="1"/>
    <col min="5387" max="5388" width="18.85546875" style="1" bestFit="1" customWidth="1"/>
    <col min="5389" max="5632" width="9.140625" style="1"/>
    <col min="5633" max="5635" width="1.42578125" style="1" customWidth="1"/>
    <col min="5636" max="5636" width="2.5703125" style="1" customWidth="1"/>
    <col min="5637" max="5637" width="25" style="1" customWidth="1"/>
    <col min="5638" max="5638" width="34" style="1" customWidth="1"/>
    <col min="5639" max="5640" width="14.28515625" style="1" bestFit="1" customWidth="1"/>
    <col min="5641" max="5641" width="28.85546875" style="1" customWidth="1"/>
    <col min="5642" max="5642" width="14.28515625" style="1" customWidth="1"/>
    <col min="5643" max="5644" width="18.85546875" style="1" bestFit="1" customWidth="1"/>
    <col min="5645" max="5888" width="9.140625" style="1"/>
    <col min="5889" max="5891" width="1.42578125" style="1" customWidth="1"/>
    <col min="5892" max="5892" width="2.5703125" style="1" customWidth="1"/>
    <col min="5893" max="5893" width="25" style="1" customWidth="1"/>
    <col min="5894" max="5894" width="34" style="1" customWidth="1"/>
    <col min="5895" max="5896" width="14.28515625" style="1" bestFit="1" customWidth="1"/>
    <col min="5897" max="5897" width="28.85546875" style="1" customWidth="1"/>
    <col min="5898" max="5898" width="14.28515625" style="1" customWidth="1"/>
    <col min="5899" max="5900" width="18.85546875" style="1" bestFit="1" customWidth="1"/>
    <col min="5901" max="6144" width="9.140625" style="1"/>
    <col min="6145" max="6147" width="1.42578125" style="1" customWidth="1"/>
    <col min="6148" max="6148" width="2.5703125" style="1" customWidth="1"/>
    <col min="6149" max="6149" width="25" style="1" customWidth="1"/>
    <col min="6150" max="6150" width="34" style="1" customWidth="1"/>
    <col min="6151" max="6152" width="14.28515625" style="1" bestFit="1" customWidth="1"/>
    <col min="6153" max="6153" width="28.85546875" style="1" customWidth="1"/>
    <col min="6154" max="6154" width="14.28515625" style="1" customWidth="1"/>
    <col min="6155" max="6156" width="18.85546875" style="1" bestFit="1" customWidth="1"/>
    <col min="6157" max="6400" width="9.140625" style="1"/>
    <col min="6401" max="6403" width="1.42578125" style="1" customWidth="1"/>
    <col min="6404" max="6404" width="2.5703125" style="1" customWidth="1"/>
    <col min="6405" max="6405" width="25" style="1" customWidth="1"/>
    <col min="6406" max="6406" width="34" style="1" customWidth="1"/>
    <col min="6407" max="6408" width="14.28515625" style="1" bestFit="1" customWidth="1"/>
    <col min="6409" max="6409" width="28.85546875" style="1" customWidth="1"/>
    <col min="6410" max="6410" width="14.28515625" style="1" customWidth="1"/>
    <col min="6411" max="6412" width="18.85546875" style="1" bestFit="1" customWidth="1"/>
    <col min="6413" max="6656" width="9.140625" style="1"/>
    <col min="6657" max="6659" width="1.42578125" style="1" customWidth="1"/>
    <col min="6660" max="6660" width="2.5703125" style="1" customWidth="1"/>
    <col min="6661" max="6661" width="25" style="1" customWidth="1"/>
    <col min="6662" max="6662" width="34" style="1" customWidth="1"/>
    <col min="6663" max="6664" width="14.28515625" style="1" bestFit="1" customWidth="1"/>
    <col min="6665" max="6665" width="28.85546875" style="1" customWidth="1"/>
    <col min="6666" max="6666" width="14.28515625" style="1" customWidth="1"/>
    <col min="6667" max="6668" width="18.85546875" style="1" bestFit="1" customWidth="1"/>
    <col min="6669" max="6912" width="9.140625" style="1"/>
    <col min="6913" max="6915" width="1.42578125" style="1" customWidth="1"/>
    <col min="6916" max="6916" width="2.5703125" style="1" customWidth="1"/>
    <col min="6917" max="6917" width="25" style="1" customWidth="1"/>
    <col min="6918" max="6918" width="34" style="1" customWidth="1"/>
    <col min="6919" max="6920" width="14.28515625" style="1" bestFit="1" customWidth="1"/>
    <col min="6921" max="6921" width="28.85546875" style="1" customWidth="1"/>
    <col min="6922" max="6922" width="14.28515625" style="1" customWidth="1"/>
    <col min="6923" max="6924" width="18.85546875" style="1" bestFit="1" customWidth="1"/>
    <col min="6925" max="7168" width="9.140625" style="1"/>
    <col min="7169" max="7171" width="1.42578125" style="1" customWidth="1"/>
    <col min="7172" max="7172" width="2.5703125" style="1" customWidth="1"/>
    <col min="7173" max="7173" width="25" style="1" customWidth="1"/>
    <col min="7174" max="7174" width="34" style="1" customWidth="1"/>
    <col min="7175" max="7176" width="14.28515625" style="1" bestFit="1" customWidth="1"/>
    <col min="7177" max="7177" width="28.85546875" style="1" customWidth="1"/>
    <col min="7178" max="7178" width="14.28515625" style="1" customWidth="1"/>
    <col min="7179" max="7180" width="18.85546875" style="1" bestFit="1" customWidth="1"/>
    <col min="7181" max="7424" width="9.140625" style="1"/>
    <col min="7425" max="7427" width="1.42578125" style="1" customWidth="1"/>
    <col min="7428" max="7428" width="2.5703125" style="1" customWidth="1"/>
    <col min="7429" max="7429" width="25" style="1" customWidth="1"/>
    <col min="7430" max="7430" width="34" style="1" customWidth="1"/>
    <col min="7431" max="7432" width="14.28515625" style="1" bestFit="1" customWidth="1"/>
    <col min="7433" max="7433" width="28.85546875" style="1" customWidth="1"/>
    <col min="7434" max="7434" width="14.28515625" style="1" customWidth="1"/>
    <col min="7435" max="7436" width="18.85546875" style="1" bestFit="1" customWidth="1"/>
    <col min="7437" max="7680" width="9.140625" style="1"/>
    <col min="7681" max="7683" width="1.42578125" style="1" customWidth="1"/>
    <col min="7684" max="7684" width="2.5703125" style="1" customWidth="1"/>
    <col min="7685" max="7685" width="25" style="1" customWidth="1"/>
    <col min="7686" max="7686" width="34" style="1" customWidth="1"/>
    <col min="7687" max="7688" width="14.28515625" style="1" bestFit="1" customWidth="1"/>
    <col min="7689" max="7689" width="28.85546875" style="1" customWidth="1"/>
    <col min="7690" max="7690" width="14.28515625" style="1" customWidth="1"/>
    <col min="7691" max="7692" width="18.85546875" style="1" bestFit="1" customWidth="1"/>
    <col min="7693" max="7936" width="9.140625" style="1"/>
    <col min="7937" max="7939" width="1.42578125" style="1" customWidth="1"/>
    <col min="7940" max="7940" width="2.5703125" style="1" customWidth="1"/>
    <col min="7941" max="7941" width="25" style="1" customWidth="1"/>
    <col min="7942" max="7942" width="34" style="1" customWidth="1"/>
    <col min="7943" max="7944" width="14.28515625" style="1" bestFit="1" customWidth="1"/>
    <col min="7945" max="7945" width="28.85546875" style="1" customWidth="1"/>
    <col min="7946" max="7946" width="14.28515625" style="1" customWidth="1"/>
    <col min="7947" max="7948" width="18.85546875" style="1" bestFit="1" customWidth="1"/>
    <col min="7949" max="8192" width="9.140625" style="1"/>
    <col min="8193" max="8195" width="1.42578125" style="1" customWidth="1"/>
    <col min="8196" max="8196" width="2.5703125" style="1" customWidth="1"/>
    <col min="8197" max="8197" width="25" style="1" customWidth="1"/>
    <col min="8198" max="8198" width="34" style="1" customWidth="1"/>
    <col min="8199" max="8200" width="14.28515625" style="1" bestFit="1" customWidth="1"/>
    <col min="8201" max="8201" width="28.85546875" style="1" customWidth="1"/>
    <col min="8202" max="8202" width="14.28515625" style="1" customWidth="1"/>
    <col min="8203" max="8204" width="18.85546875" style="1" bestFit="1" customWidth="1"/>
    <col min="8205" max="8448" width="9.140625" style="1"/>
    <col min="8449" max="8451" width="1.42578125" style="1" customWidth="1"/>
    <col min="8452" max="8452" width="2.5703125" style="1" customWidth="1"/>
    <col min="8453" max="8453" width="25" style="1" customWidth="1"/>
    <col min="8454" max="8454" width="34" style="1" customWidth="1"/>
    <col min="8455" max="8456" width="14.28515625" style="1" bestFit="1" customWidth="1"/>
    <col min="8457" max="8457" width="28.85546875" style="1" customWidth="1"/>
    <col min="8458" max="8458" width="14.28515625" style="1" customWidth="1"/>
    <col min="8459" max="8460" width="18.85546875" style="1" bestFit="1" customWidth="1"/>
    <col min="8461" max="8704" width="9.140625" style="1"/>
    <col min="8705" max="8707" width="1.42578125" style="1" customWidth="1"/>
    <col min="8708" max="8708" width="2.5703125" style="1" customWidth="1"/>
    <col min="8709" max="8709" width="25" style="1" customWidth="1"/>
    <col min="8710" max="8710" width="34" style="1" customWidth="1"/>
    <col min="8711" max="8712" width="14.28515625" style="1" bestFit="1" customWidth="1"/>
    <col min="8713" max="8713" width="28.85546875" style="1" customWidth="1"/>
    <col min="8714" max="8714" width="14.28515625" style="1" customWidth="1"/>
    <col min="8715" max="8716" width="18.85546875" style="1" bestFit="1" customWidth="1"/>
    <col min="8717" max="8960" width="9.140625" style="1"/>
    <col min="8961" max="8963" width="1.42578125" style="1" customWidth="1"/>
    <col min="8964" max="8964" width="2.5703125" style="1" customWidth="1"/>
    <col min="8965" max="8965" width="25" style="1" customWidth="1"/>
    <col min="8966" max="8966" width="34" style="1" customWidth="1"/>
    <col min="8967" max="8968" width="14.28515625" style="1" bestFit="1" customWidth="1"/>
    <col min="8969" max="8969" width="28.85546875" style="1" customWidth="1"/>
    <col min="8970" max="8970" width="14.28515625" style="1" customWidth="1"/>
    <col min="8971" max="8972" width="18.85546875" style="1" bestFit="1" customWidth="1"/>
    <col min="8973" max="9216" width="9.140625" style="1"/>
    <col min="9217" max="9219" width="1.42578125" style="1" customWidth="1"/>
    <col min="9220" max="9220" width="2.5703125" style="1" customWidth="1"/>
    <col min="9221" max="9221" width="25" style="1" customWidth="1"/>
    <col min="9222" max="9222" width="34" style="1" customWidth="1"/>
    <col min="9223" max="9224" width="14.28515625" style="1" bestFit="1" customWidth="1"/>
    <col min="9225" max="9225" width="28.85546875" style="1" customWidth="1"/>
    <col min="9226" max="9226" width="14.28515625" style="1" customWidth="1"/>
    <col min="9227" max="9228" width="18.85546875" style="1" bestFit="1" customWidth="1"/>
    <col min="9229" max="9472" width="9.140625" style="1"/>
    <col min="9473" max="9475" width="1.42578125" style="1" customWidth="1"/>
    <col min="9476" max="9476" width="2.5703125" style="1" customWidth="1"/>
    <col min="9477" max="9477" width="25" style="1" customWidth="1"/>
    <col min="9478" max="9478" width="34" style="1" customWidth="1"/>
    <col min="9479" max="9480" width="14.28515625" style="1" bestFit="1" customWidth="1"/>
    <col min="9481" max="9481" width="28.85546875" style="1" customWidth="1"/>
    <col min="9482" max="9482" width="14.28515625" style="1" customWidth="1"/>
    <col min="9483" max="9484" width="18.85546875" style="1" bestFit="1" customWidth="1"/>
    <col min="9485" max="9728" width="9.140625" style="1"/>
    <col min="9729" max="9731" width="1.42578125" style="1" customWidth="1"/>
    <col min="9732" max="9732" width="2.5703125" style="1" customWidth="1"/>
    <col min="9733" max="9733" width="25" style="1" customWidth="1"/>
    <col min="9734" max="9734" width="34" style="1" customWidth="1"/>
    <col min="9735" max="9736" width="14.28515625" style="1" bestFit="1" customWidth="1"/>
    <col min="9737" max="9737" width="28.85546875" style="1" customWidth="1"/>
    <col min="9738" max="9738" width="14.28515625" style="1" customWidth="1"/>
    <col min="9739" max="9740" width="18.85546875" style="1" bestFit="1" customWidth="1"/>
    <col min="9741" max="9984" width="9.140625" style="1"/>
    <col min="9985" max="9987" width="1.42578125" style="1" customWidth="1"/>
    <col min="9988" max="9988" width="2.5703125" style="1" customWidth="1"/>
    <col min="9989" max="9989" width="25" style="1" customWidth="1"/>
    <col min="9990" max="9990" width="34" style="1" customWidth="1"/>
    <col min="9991" max="9992" width="14.28515625" style="1" bestFit="1" customWidth="1"/>
    <col min="9993" max="9993" width="28.85546875" style="1" customWidth="1"/>
    <col min="9994" max="9994" width="14.28515625" style="1" customWidth="1"/>
    <col min="9995" max="9996" width="18.85546875" style="1" bestFit="1" customWidth="1"/>
    <col min="9997" max="10240" width="9.140625" style="1"/>
    <col min="10241" max="10243" width="1.42578125" style="1" customWidth="1"/>
    <col min="10244" max="10244" width="2.5703125" style="1" customWidth="1"/>
    <col min="10245" max="10245" width="25" style="1" customWidth="1"/>
    <col min="10246" max="10246" width="34" style="1" customWidth="1"/>
    <col min="10247" max="10248" width="14.28515625" style="1" bestFit="1" customWidth="1"/>
    <col min="10249" max="10249" width="28.85546875" style="1" customWidth="1"/>
    <col min="10250" max="10250" width="14.28515625" style="1" customWidth="1"/>
    <col min="10251" max="10252" width="18.85546875" style="1" bestFit="1" customWidth="1"/>
    <col min="10253" max="10496" width="9.140625" style="1"/>
    <col min="10497" max="10499" width="1.42578125" style="1" customWidth="1"/>
    <col min="10500" max="10500" width="2.5703125" style="1" customWidth="1"/>
    <col min="10501" max="10501" width="25" style="1" customWidth="1"/>
    <col min="10502" max="10502" width="34" style="1" customWidth="1"/>
    <col min="10503" max="10504" width="14.28515625" style="1" bestFit="1" customWidth="1"/>
    <col min="10505" max="10505" width="28.85546875" style="1" customWidth="1"/>
    <col min="10506" max="10506" width="14.28515625" style="1" customWidth="1"/>
    <col min="10507" max="10508" width="18.85546875" style="1" bestFit="1" customWidth="1"/>
    <col min="10509" max="10752" width="9.140625" style="1"/>
    <col min="10753" max="10755" width="1.42578125" style="1" customWidth="1"/>
    <col min="10756" max="10756" width="2.5703125" style="1" customWidth="1"/>
    <col min="10757" max="10757" width="25" style="1" customWidth="1"/>
    <col min="10758" max="10758" width="34" style="1" customWidth="1"/>
    <col min="10759" max="10760" width="14.28515625" style="1" bestFit="1" customWidth="1"/>
    <col min="10761" max="10761" width="28.85546875" style="1" customWidth="1"/>
    <col min="10762" max="10762" width="14.28515625" style="1" customWidth="1"/>
    <col min="10763" max="10764" width="18.85546875" style="1" bestFit="1" customWidth="1"/>
    <col min="10765" max="11008" width="9.140625" style="1"/>
    <col min="11009" max="11011" width="1.42578125" style="1" customWidth="1"/>
    <col min="11012" max="11012" width="2.5703125" style="1" customWidth="1"/>
    <col min="11013" max="11013" width="25" style="1" customWidth="1"/>
    <col min="11014" max="11014" width="34" style="1" customWidth="1"/>
    <col min="11015" max="11016" width="14.28515625" style="1" bestFit="1" customWidth="1"/>
    <col min="11017" max="11017" width="28.85546875" style="1" customWidth="1"/>
    <col min="11018" max="11018" width="14.28515625" style="1" customWidth="1"/>
    <col min="11019" max="11020" width="18.85546875" style="1" bestFit="1" customWidth="1"/>
    <col min="11021" max="11264" width="9.140625" style="1"/>
    <col min="11265" max="11267" width="1.42578125" style="1" customWidth="1"/>
    <col min="11268" max="11268" width="2.5703125" style="1" customWidth="1"/>
    <col min="11269" max="11269" width="25" style="1" customWidth="1"/>
    <col min="11270" max="11270" width="34" style="1" customWidth="1"/>
    <col min="11271" max="11272" width="14.28515625" style="1" bestFit="1" customWidth="1"/>
    <col min="11273" max="11273" width="28.85546875" style="1" customWidth="1"/>
    <col min="11274" max="11274" width="14.28515625" style="1" customWidth="1"/>
    <col min="11275" max="11276" width="18.85546875" style="1" bestFit="1" customWidth="1"/>
    <col min="11277" max="11520" width="9.140625" style="1"/>
    <col min="11521" max="11523" width="1.42578125" style="1" customWidth="1"/>
    <col min="11524" max="11524" width="2.5703125" style="1" customWidth="1"/>
    <col min="11525" max="11525" width="25" style="1" customWidth="1"/>
    <col min="11526" max="11526" width="34" style="1" customWidth="1"/>
    <col min="11527" max="11528" width="14.28515625" style="1" bestFit="1" customWidth="1"/>
    <col min="11529" max="11529" width="28.85546875" style="1" customWidth="1"/>
    <col min="11530" max="11530" width="14.28515625" style="1" customWidth="1"/>
    <col min="11531" max="11532" width="18.85546875" style="1" bestFit="1" customWidth="1"/>
    <col min="11533" max="11776" width="9.140625" style="1"/>
    <col min="11777" max="11779" width="1.42578125" style="1" customWidth="1"/>
    <col min="11780" max="11780" width="2.5703125" style="1" customWidth="1"/>
    <col min="11781" max="11781" width="25" style="1" customWidth="1"/>
    <col min="11782" max="11782" width="34" style="1" customWidth="1"/>
    <col min="11783" max="11784" width="14.28515625" style="1" bestFit="1" customWidth="1"/>
    <col min="11785" max="11785" width="28.85546875" style="1" customWidth="1"/>
    <col min="11786" max="11786" width="14.28515625" style="1" customWidth="1"/>
    <col min="11787" max="11788" width="18.85546875" style="1" bestFit="1" customWidth="1"/>
    <col min="11789" max="12032" width="9.140625" style="1"/>
    <col min="12033" max="12035" width="1.42578125" style="1" customWidth="1"/>
    <col min="12036" max="12036" width="2.5703125" style="1" customWidth="1"/>
    <col min="12037" max="12037" width="25" style="1" customWidth="1"/>
    <col min="12038" max="12038" width="34" style="1" customWidth="1"/>
    <col min="12039" max="12040" width="14.28515625" style="1" bestFit="1" customWidth="1"/>
    <col min="12041" max="12041" width="28.85546875" style="1" customWidth="1"/>
    <col min="12042" max="12042" width="14.28515625" style="1" customWidth="1"/>
    <col min="12043" max="12044" width="18.85546875" style="1" bestFit="1" customWidth="1"/>
    <col min="12045" max="12288" width="9.140625" style="1"/>
    <col min="12289" max="12291" width="1.42578125" style="1" customWidth="1"/>
    <col min="12292" max="12292" width="2.5703125" style="1" customWidth="1"/>
    <col min="12293" max="12293" width="25" style="1" customWidth="1"/>
    <col min="12294" max="12294" width="34" style="1" customWidth="1"/>
    <col min="12295" max="12296" width="14.28515625" style="1" bestFit="1" customWidth="1"/>
    <col min="12297" max="12297" width="28.85546875" style="1" customWidth="1"/>
    <col min="12298" max="12298" width="14.28515625" style="1" customWidth="1"/>
    <col min="12299" max="12300" width="18.85546875" style="1" bestFit="1" customWidth="1"/>
    <col min="12301" max="12544" width="9.140625" style="1"/>
    <col min="12545" max="12547" width="1.42578125" style="1" customWidth="1"/>
    <col min="12548" max="12548" width="2.5703125" style="1" customWidth="1"/>
    <col min="12549" max="12549" width="25" style="1" customWidth="1"/>
    <col min="12550" max="12550" width="34" style="1" customWidth="1"/>
    <col min="12551" max="12552" width="14.28515625" style="1" bestFit="1" customWidth="1"/>
    <col min="12553" max="12553" width="28.85546875" style="1" customWidth="1"/>
    <col min="12554" max="12554" width="14.28515625" style="1" customWidth="1"/>
    <col min="12555" max="12556" width="18.85546875" style="1" bestFit="1" customWidth="1"/>
    <col min="12557" max="12800" width="9.140625" style="1"/>
    <col min="12801" max="12803" width="1.42578125" style="1" customWidth="1"/>
    <col min="12804" max="12804" width="2.5703125" style="1" customWidth="1"/>
    <col min="12805" max="12805" width="25" style="1" customWidth="1"/>
    <col min="12806" max="12806" width="34" style="1" customWidth="1"/>
    <col min="12807" max="12808" width="14.28515625" style="1" bestFit="1" customWidth="1"/>
    <col min="12809" max="12809" width="28.85546875" style="1" customWidth="1"/>
    <col min="12810" max="12810" width="14.28515625" style="1" customWidth="1"/>
    <col min="12811" max="12812" width="18.85546875" style="1" bestFit="1" customWidth="1"/>
    <col min="12813" max="13056" width="9.140625" style="1"/>
    <col min="13057" max="13059" width="1.42578125" style="1" customWidth="1"/>
    <col min="13060" max="13060" width="2.5703125" style="1" customWidth="1"/>
    <col min="13061" max="13061" width="25" style="1" customWidth="1"/>
    <col min="13062" max="13062" width="34" style="1" customWidth="1"/>
    <col min="13063" max="13064" width="14.28515625" style="1" bestFit="1" customWidth="1"/>
    <col min="13065" max="13065" width="28.85546875" style="1" customWidth="1"/>
    <col min="13066" max="13066" width="14.28515625" style="1" customWidth="1"/>
    <col min="13067" max="13068" width="18.85546875" style="1" bestFit="1" customWidth="1"/>
    <col min="13069" max="13312" width="9.140625" style="1"/>
    <col min="13313" max="13315" width="1.42578125" style="1" customWidth="1"/>
    <col min="13316" max="13316" width="2.5703125" style="1" customWidth="1"/>
    <col min="13317" max="13317" width="25" style="1" customWidth="1"/>
    <col min="13318" max="13318" width="34" style="1" customWidth="1"/>
    <col min="13319" max="13320" width="14.28515625" style="1" bestFit="1" customWidth="1"/>
    <col min="13321" max="13321" width="28.85546875" style="1" customWidth="1"/>
    <col min="13322" max="13322" width="14.28515625" style="1" customWidth="1"/>
    <col min="13323" max="13324" width="18.85546875" style="1" bestFit="1" customWidth="1"/>
    <col min="13325" max="13568" width="9.140625" style="1"/>
    <col min="13569" max="13571" width="1.42578125" style="1" customWidth="1"/>
    <col min="13572" max="13572" width="2.5703125" style="1" customWidth="1"/>
    <col min="13573" max="13573" width="25" style="1" customWidth="1"/>
    <col min="13574" max="13574" width="34" style="1" customWidth="1"/>
    <col min="13575" max="13576" width="14.28515625" style="1" bestFit="1" customWidth="1"/>
    <col min="13577" max="13577" width="28.85546875" style="1" customWidth="1"/>
    <col min="13578" max="13578" width="14.28515625" style="1" customWidth="1"/>
    <col min="13579" max="13580" width="18.85546875" style="1" bestFit="1" customWidth="1"/>
    <col min="13581" max="13824" width="9.140625" style="1"/>
    <col min="13825" max="13827" width="1.42578125" style="1" customWidth="1"/>
    <col min="13828" max="13828" width="2.5703125" style="1" customWidth="1"/>
    <col min="13829" max="13829" width="25" style="1" customWidth="1"/>
    <col min="13830" max="13830" width="34" style="1" customWidth="1"/>
    <col min="13831" max="13832" width="14.28515625" style="1" bestFit="1" customWidth="1"/>
    <col min="13833" max="13833" width="28.85546875" style="1" customWidth="1"/>
    <col min="13834" max="13834" width="14.28515625" style="1" customWidth="1"/>
    <col min="13835" max="13836" width="18.85546875" style="1" bestFit="1" customWidth="1"/>
    <col min="13837" max="14080" width="9.140625" style="1"/>
    <col min="14081" max="14083" width="1.42578125" style="1" customWidth="1"/>
    <col min="14084" max="14084" width="2.5703125" style="1" customWidth="1"/>
    <col min="14085" max="14085" width="25" style="1" customWidth="1"/>
    <col min="14086" max="14086" width="34" style="1" customWidth="1"/>
    <col min="14087" max="14088" width="14.28515625" style="1" bestFit="1" customWidth="1"/>
    <col min="14089" max="14089" width="28.85546875" style="1" customWidth="1"/>
    <col min="14090" max="14090" width="14.28515625" style="1" customWidth="1"/>
    <col min="14091" max="14092" width="18.85546875" style="1" bestFit="1" customWidth="1"/>
    <col min="14093" max="14336" width="9.140625" style="1"/>
    <col min="14337" max="14339" width="1.42578125" style="1" customWidth="1"/>
    <col min="14340" max="14340" width="2.5703125" style="1" customWidth="1"/>
    <col min="14341" max="14341" width="25" style="1" customWidth="1"/>
    <col min="14342" max="14342" width="34" style="1" customWidth="1"/>
    <col min="14343" max="14344" width="14.28515625" style="1" bestFit="1" customWidth="1"/>
    <col min="14345" max="14345" width="28.85546875" style="1" customWidth="1"/>
    <col min="14346" max="14346" width="14.28515625" style="1" customWidth="1"/>
    <col min="14347" max="14348" width="18.85546875" style="1" bestFit="1" customWidth="1"/>
    <col min="14349" max="14592" width="9.140625" style="1"/>
    <col min="14593" max="14595" width="1.42578125" style="1" customWidth="1"/>
    <col min="14596" max="14596" width="2.5703125" style="1" customWidth="1"/>
    <col min="14597" max="14597" width="25" style="1" customWidth="1"/>
    <col min="14598" max="14598" width="34" style="1" customWidth="1"/>
    <col min="14599" max="14600" width="14.28515625" style="1" bestFit="1" customWidth="1"/>
    <col min="14601" max="14601" width="28.85546875" style="1" customWidth="1"/>
    <col min="14602" max="14602" width="14.28515625" style="1" customWidth="1"/>
    <col min="14603" max="14604" width="18.85546875" style="1" bestFit="1" customWidth="1"/>
    <col min="14605" max="14848" width="9.140625" style="1"/>
    <col min="14849" max="14851" width="1.42578125" style="1" customWidth="1"/>
    <col min="14852" max="14852" width="2.5703125" style="1" customWidth="1"/>
    <col min="14853" max="14853" width="25" style="1" customWidth="1"/>
    <col min="14854" max="14854" width="34" style="1" customWidth="1"/>
    <col min="14855" max="14856" width="14.28515625" style="1" bestFit="1" customWidth="1"/>
    <col min="14857" max="14857" width="28.85546875" style="1" customWidth="1"/>
    <col min="14858" max="14858" width="14.28515625" style="1" customWidth="1"/>
    <col min="14859" max="14860" width="18.85546875" style="1" bestFit="1" customWidth="1"/>
    <col min="14861" max="15104" width="9.140625" style="1"/>
    <col min="15105" max="15107" width="1.42578125" style="1" customWidth="1"/>
    <col min="15108" max="15108" width="2.5703125" style="1" customWidth="1"/>
    <col min="15109" max="15109" width="25" style="1" customWidth="1"/>
    <col min="15110" max="15110" width="34" style="1" customWidth="1"/>
    <col min="15111" max="15112" width="14.28515625" style="1" bestFit="1" customWidth="1"/>
    <col min="15113" max="15113" width="28.85546875" style="1" customWidth="1"/>
    <col min="15114" max="15114" width="14.28515625" style="1" customWidth="1"/>
    <col min="15115" max="15116" width="18.85546875" style="1" bestFit="1" customWidth="1"/>
    <col min="15117" max="15360" width="9.140625" style="1"/>
    <col min="15361" max="15363" width="1.42578125" style="1" customWidth="1"/>
    <col min="15364" max="15364" width="2.5703125" style="1" customWidth="1"/>
    <col min="15365" max="15365" width="25" style="1" customWidth="1"/>
    <col min="15366" max="15366" width="34" style="1" customWidth="1"/>
    <col min="15367" max="15368" width="14.28515625" style="1" bestFit="1" customWidth="1"/>
    <col min="15369" max="15369" width="28.85546875" style="1" customWidth="1"/>
    <col min="15370" max="15370" width="14.28515625" style="1" customWidth="1"/>
    <col min="15371" max="15372" width="18.85546875" style="1" bestFit="1" customWidth="1"/>
    <col min="15373" max="15616" width="9.140625" style="1"/>
    <col min="15617" max="15619" width="1.42578125" style="1" customWidth="1"/>
    <col min="15620" max="15620" width="2.5703125" style="1" customWidth="1"/>
    <col min="15621" max="15621" width="25" style="1" customWidth="1"/>
    <col min="15622" max="15622" width="34" style="1" customWidth="1"/>
    <col min="15623" max="15624" width="14.28515625" style="1" bestFit="1" customWidth="1"/>
    <col min="15625" max="15625" width="28.85546875" style="1" customWidth="1"/>
    <col min="15626" max="15626" width="14.28515625" style="1" customWidth="1"/>
    <col min="15627" max="15628" width="18.85546875" style="1" bestFit="1" customWidth="1"/>
    <col min="15629" max="15872" width="9.140625" style="1"/>
    <col min="15873" max="15875" width="1.42578125" style="1" customWidth="1"/>
    <col min="15876" max="15876" width="2.5703125" style="1" customWidth="1"/>
    <col min="15877" max="15877" width="25" style="1" customWidth="1"/>
    <col min="15878" max="15878" width="34" style="1" customWidth="1"/>
    <col min="15879" max="15880" width="14.28515625" style="1" bestFit="1" customWidth="1"/>
    <col min="15881" max="15881" width="28.85546875" style="1" customWidth="1"/>
    <col min="15882" max="15882" width="14.28515625" style="1" customWidth="1"/>
    <col min="15883" max="15884" width="18.85546875" style="1" bestFit="1" customWidth="1"/>
    <col min="15885" max="16128" width="9.140625" style="1"/>
    <col min="16129" max="16131" width="1.42578125" style="1" customWidth="1"/>
    <col min="16132" max="16132" width="2.5703125" style="1" customWidth="1"/>
    <col min="16133" max="16133" width="25" style="1" customWidth="1"/>
    <col min="16134" max="16134" width="34" style="1" customWidth="1"/>
    <col min="16135" max="16136" width="14.28515625" style="1" bestFit="1" customWidth="1"/>
    <col min="16137" max="16137" width="28.85546875" style="1" customWidth="1"/>
    <col min="16138" max="16138" width="14.28515625" style="1" customWidth="1"/>
    <col min="16139" max="16140" width="18.85546875" style="1" bestFit="1" customWidth="1"/>
    <col min="16141" max="16384" width="9.140625" style="1"/>
  </cols>
  <sheetData>
    <row r="1" spans="4:12" ht="14.25" customHeight="1" x14ac:dyDescent="0.3"/>
    <row r="2" spans="4:12" ht="27.75" x14ac:dyDescent="0.45">
      <c r="D2" s="70" t="s">
        <v>4</v>
      </c>
      <c r="E2" s="2"/>
      <c r="F2" s="2"/>
      <c r="G2" s="2"/>
      <c r="H2" s="2"/>
      <c r="I2" s="2"/>
      <c r="J2" s="2"/>
      <c r="K2" s="2"/>
      <c r="L2" s="2"/>
    </row>
    <row r="3" spans="4:12" x14ac:dyDescent="0.3">
      <c r="D3" s="15"/>
      <c r="E3" s="15"/>
      <c r="F3" s="15"/>
      <c r="G3" s="15"/>
      <c r="H3" s="15"/>
      <c r="I3" s="15"/>
      <c r="J3" s="15"/>
      <c r="K3" s="2"/>
      <c r="L3" s="2"/>
    </row>
    <row r="4" spans="4:12" x14ac:dyDescent="0.3">
      <c r="D4" s="68"/>
      <c r="E4" s="68" t="s">
        <v>36</v>
      </c>
      <c r="F4" s="69"/>
      <c r="G4" s="69"/>
      <c r="H4" s="69"/>
      <c r="I4" s="69"/>
      <c r="J4" s="69"/>
      <c r="K4" s="69"/>
      <c r="L4" s="69"/>
    </row>
    <row r="5" spans="4:12" ht="4.5" customHeight="1" x14ac:dyDescent="0.3">
      <c r="D5" s="23"/>
      <c r="E5" s="15"/>
      <c r="F5" s="15"/>
      <c r="G5" s="15"/>
      <c r="H5" s="15"/>
      <c r="I5" s="15"/>
      <c r="J5" s="15"/>
      <c r="K5" s="2"/>
      <c r="L5" s="2"/>
    </row>
    <row r="6" spans="4:12" ht="15.75" x14ac:dyDescent="0.3">
      <c r="D6" s="15"/>
      <c r="E6" s="24" t="s">
        <v>47</v>
      </c>
      <c r="F6" s="25" t="s">
        <v>57</v>
      </c>
      <c r="G6" s="25"/>
      <c r="H6" s="25"/>
      <c r="I6" s="25"/>
      <c r="J6" s="26"/>
      <c r="K6" s="2"/>
      <c r="L6" s="2"/>
    </row>
    <row r="7" spans="4:12" ht="15.75" x14ac:dyDescent="0.3">
      <c r="D7" s="15"/>
      <c r="E7" s="24" t="s">
        <v>48</v>
      </c>
      <c r="F7" s="25"/>
      <c r="G7" s="25"/>
      <c r="H7" s="25"/>
      <c r="I7" s="25"/>
      <c r="J7" s="26"/>
      <c r="K7" s="2"/>
      <c r="L7" s="2"/>
    </row>
    <row r="8" spans="4:12" ht="15.75" x14ac:dyDescent="0.3">
      <c r="D8" s="15"/>
      <c r="E8" s="24" t="s">
        <v>49</v>
      </c>
      <c r="F8" s="25"/>
      <c r="G8" s="25"/>
      <c r="H8" s="25"/>
      <c r="I8" s="25"/>
      <c r="J8" s="26"/>
      <c r="K8" s="2"/>
      <c r="L8" s="2"/>
    </row>
    <row r="9" spans="4:12" ht="15.75" x14ac:dyDescent="0.3">
      <c r="D9" s="15"/>
      <c r="E9" s="27"/>
      <c r="F9" s="28"/>
      <c r="G9" s="28"/>
      <c r="H9" s="28"/>
      <c r="I9" s="28"/>
      <c r="J9" s="29"/>
      <c r="K9" s="30"/>
      <c r="L9" s="2"/>
    </row>
    <row r="10" spans="4:12" ht="15.75" x14ac:dyDescent="0.3">
      <c r="D10" s="15"/>
      <c r="E10" s="32"/>
      <c r="F10" s="33" t="s">
        <v>17</v>
      </c>
      <c r="G10" s="33" t="s">
        <v>18</v>
      </c>
      <c r="H10" s="33" t="s">
        <v>19</v>
      </c>
      <c r="I10" s="33" t="s">
        <v>20</v>
      </c>
      <c r="J10" s="33" t="s">
        <v>21</v>
      </c>
      <c r="K10" s="2"/>
      <c r="L10" s="2"/>
    </row>
    <row r="11" spans="4:12" ht="15.75" x14ac:dyDescent="0.3">
      <c r="D11" s="15"/>
      <c r="E11" s="31" t="s">
        <v>5</v>
      </c>
      <c r="F11" s="72">
        <v>0.37</v>
      </c>
      <c r="G11" s="73">
        <v>0.38</v>
      </c>
      <c r="H11" s="73">
        <v>0.39</v>
      </c>
      <c r="I11" s="73">
        <v>40</v>
      </c>
      <c r="J11" s="73">
        <v>0.41</v>
      </c>
      <c r="K11" s="2" t="s">
        <v>55</v>
      </c>
      <c r="L11" s="2"/>
    </row>
    <row r="12" spans="4:12" ht="15.75" x14ac:dyDescent="0.3">
      <c r="D12" s="15"/>
      <c r="E12" s="31" t="s">
        <v>50</v>
      </c>
      <c r="F12" s="35"/>
      <c r="G12" s="74">
        <f>G11/(1+0.0586)^1</f>
        <v>0.35896467031928964</v>
      </c>
      <c r="H12" s="74">
        <f>H11/(1+0.0586)^2</f>
        <v>0.34801729549584598</v>
      </c>
      <c r="I12" s="74">
        <f>I11/(1+0.0586)^3</f>
        <v>33.718195342261033</v>
      </c>
      <c r="J12" s="74">
        <f>J11/(1+0.0586)^4</f>
        <v>0.32647978675436956</v>
      </c>
      <c r="K12" s="2" t="s">
        <v>22</v>
      </c>
      <c r="L12" s="2" t="s">
        <v>52</v>
      </c>
    </row>
    <row r="13" spans="4:12" ht="6.75" customHeight="1" x14ac:dyDescent="0.3">
      <c r="D13" s="15"/>
      <c r="E13" s="31"/>
      <c r="F13" s="28"/>
      <c r="G13" s="28"/>
      <c r="H13" s="34"/>
      <c r="I13" s="28"/>
      <c r="J13" s="29"/>
      <c r="K13" s="2"/>
      <c r="L13" s="2"/>
    </row>
    <row r="14" spans="4:12" ht="15.75" x14ac:dyDescent="0.3">
      <c r="D14" s="15"/>
      <c r="E14" s="31" t="s">
        <v>6</v>
      </c>
      <c r="F14" s="35"/>
      <c r="G14" s="35"/>
      <c r="H14" s="34"/>
      <c r="I14" s="28"/>
      <c r="J14" s="71">
        <v>35</v>
      </c>
      <c r="K14" s="2"/>
      <c r="L14" s="2"/>
    </row>
    <row r="15" spans="4:12" ht="15.75" x14ac:dyDescent="0.3">
      <c r="D15" s="15"/>
      <c r="E15" s="31" t="s">
        <v>51</v>
      </c>
      <c r="F15" s="35"/>
      <c r="G15" s="35"/>
      <c r="H15" s="34"/>
      <c r="I15" s="34"/>
      <c r="J15" s="34">
        <f>J14/(1+0.0586)^4</f>
        <v>27.870225698543745</v>
      </c>
      <c r="K15" s="2" t="s">
        <v>23</v>
      </c>
      <c r="L15" s="2" t="s">
        <v>53</v>
      </c>
    </row>
    <row r="16" spans="4:12" ht="6.75" customHeight="1" x14ac:dyDescent="0.3">
      <c r="D16" s="15"/>
      <c r="E16" s="36"/>
      <c r="F16" s="37"/>
      <c r="G16" s="37"/>
      <c r="H16" s="37"/>
      <c r="I16" s="28"/>
      <c r="J16" s="29"/>
      <c r="K16" s="2"/>
      <c r="L16" s="2"/>
    </row>
    <row r="17" spans="4:12" ht="15.75" x14ac:dyDescent="0.3">
      <c r="D17" s="15"/>
      <c r="E17" s="31" t="s">
        <v>7</v>
      </c>
      <c r="F17" s="73">
        <f>F12</f>
        <v>0</v>
      </c>
      <c r="G17" s="74">
        <f>G12</f>
        <v>0.35896467031928964</v>
      </c>
      <c r="H17" s="74">
        <f>H15+H12</f>
        <v>0.34801729549584598</v>
      </c>
      <c r="I17" s="74">
        <f>I15+I12</f>
        <v>33.718195342261033</v>
      </c>
      <c r="J17" s="74">
        <f>J15+J12</f>
        <v>28.196705485298114</v>
      </c>
      <c r="K17" s="2" t="s">
        <v>24</v>
      </c>
      <c r="L17" s="2"/>
    </row>
    <row r="18" spans="4:12" ht="16.5" thickBot="1" x14ac:dyDescent="0.35">
      <c r="D18" s="15"/>
      <c r="E18" s="38" t="s">
        <v>8</v>
      </c>
      <c r="F18" s="76">
        <f>F17+G17</f>
        <v>0.35896467031928964</v>
      </c>
      <c r="G18" s="76">
        <f>F17+G17</f>
        <v>0.35896467031928964</v>
      </c>
      <c r="H18" s="76">
        <f>G17+H17</f>
        <v>0.70698196581513562</v>
      </c>
      <c r="I18" s="76">
        <f>H17+I17</f>
        <v>34.066212637756877</v>
      </c>
      <c r="J18" s="75">
        <f>J17+I17</f>
        <v>61.914900827559151</v>
      </c>
      <c r="K18" s="2"/>
      <c r="L18" s="2"/>
    </row>
    <row r="19" spans="4:12" ht="16.5" thickTop="1" x14ac:dyDescent="0.3">
      <c r="D19" s="15"/>
      <c r="E19" s="31"/>
      <c r="F19" s="28"/>
      <c r="G19" s="28"/>
      <c r="H19" s="28"/>
      <c r="I19" s="28"/>
      <c r="J19" s="29"/>
      <c r="K19" s="2" t="s">
        <v>54</v>
      </c>
      <c r="L19" s="2"/>
    </row>
    <row r="20" spans="4:12" x14ac:dyDescent="0.3">
      <c r="D20" s="68"/>
      <c r="E20" s="68" t="s">
        <v>56</v>
      </c>
      <c r="F20" s="69"/>
      <c r="G20" s="69" t="s">
        <v>58</v>
      </c>
      <c r="H20" s="69"/>
      <c r="I20" s="69"/>
      <c r="J20" s="69"/>
      <c r="K20" s="69"/>
      <c r="L20" s="69"/>
    </row>
    <row r="21" spans="4:12" ht="6.75" customHeight="1" x14ac:dyDescent="0.3">
      <c r="D21" s="2"/>
      <c r="E21" s="3"/>
      <c r="F21" s="4"/>
      <c r="G21" s="3"/>
      <c r="H21" s="2"/>
      <c r="I21" s="2"/>
      <c r="J21" s="2"/>
      <c r="K21" s="2"/>
      <c r="L21" s="2"/>
    </row>
    <row r="22" spans="4:12" ht="15.75" customHeight="1" thickBot="1" x14ac:dyDescent="0.35">
      <c r="D22" s="2"/>
      <c r="E22" s="10"/>
      <c r="F22" s="9"/>
      <c r="G22" s="7"/>
      <c r="H22" s="6"/>
      <c r="I22" s="6"/>
      <c r="J22" s="6"/>
      <c r="K22" s="2"/>
      <c r="L22" s="2"/>
    </row>
    <row r="23" spans="4:12" ht="15.75" customHeight="1" thickBot="1" x14ac:dyDescent="0.35">
      <c r="D23" s="2"/>
      <c r="E23" s="14" t="s">
        <v>3</v>
      </c>
      <c r="F23" s="39">
        <f>0.41</f>
        <v>0.41</v>
      </c>
      <c r="G23" s="7"/>
      <c r="H23" s="6"/>
      <c r="I23" s="6"/>
      <c r="J23" s="6"/>
      <c r="K23" s="6" t="s">
        <v>59</v>
      </c>
      <c r="L23" s="2"/>
    </row>
    <row r="24" spans="4:12" ht="15.75" customHeight="1" thickBot="1" x14ac:dyDescent="0.35">
      <c r="D24" s="2"/>
      <c r="E24" s="40" t="s">
        <v>2</v>
      </c>
      <c r="F24" s="80">
        <v>2.4E-2</v>
      </c>
      <c r="G24" s="7"/>
      <c r="H24" s="13"/>
      <c r="I24" s="12">
        <f>F23*(1+F25)/(F24-F25)</f>
        <v>-26.65</v>
      </c>
      <c r="J24" s="6"/>
      <c r="K24" s="6"/>
      <c r="L24" s="2"/>
    </row>
    <row r="25" spans="4:12" ht="15.75" customHeight="1" thickBot="1" x14ac:dyDescent="0.35">
      <c r="D25" s="2"/>
      <c r="E25" s="78" t="s">
        <v>25</v>
      </c>
      <c r="F25" s="77">
        <v>0.04</v>
      </c>
      <c r="G25" s="7" t="s">
        <v>26</v>
      </c>
      <c r="H25" s="6"/>
      <c r="I25" s="6"/>
      <c r="J25" s="6"/>
      <c r="K25" s="6"/>
      <c r="L25" s="2"/>
    </row>
    <row r="26" spans="4:12" ht="15.75" customHeight="1" x14ac:dyDescent="0.3">
      <c r="D26" s="2"/>
      <c r="E26" s="11"/>
      <c r="F26" s="11"/>
      <c r="G26" s="81"/>
      <c r="H26" s="6"/>
      <c r="I26" s="6"/>
      <c r="J26" s="6"/>
      <c r="K26" s="6"/>
      <c r="L26" s="2"/>
    </row>
    <row r="27" spans="4:12" ht="15.75" customHeight="1" thickBot="1" x14ac:dyDescent="0.35">
      <c r="D27" s="2"/>
      <c r="E27" s="10"/>
      <c r="F27" s="9"/>
      <c r="G27" s="7"/>
      <c r="H27" s="6"/>
      <c r="I27" s="6"/>
      <c r="J27" s="6"/>
      <c r="K27" s="6" t="s">
        <v>32</v>
      </c>
      <c r="L27" s="2"/>
    </row>
    <row r="28" spans="4:12" ht="15.75" customHeight="1" x14ac:dyDescent="0.3">
      <c r="D28" s="2"/>
      <c r="E28" s="44" t="s">
        <v>27</v>
      </c>
      <c r="F28" s="45" t="s">
        <v>0</v>
      </c>
      <c r="G28" s="7"/>
      <c r="H28" s="6"/>
      <c r="I28" s="6"/>
      <c r="J28" s="6"/>
      <c r="K28" s="6" t="s">
        <v>37</v>
      </c>
      <c r="L28" s="2"/>
    </row>
    <row r="29" spans="4:12" ht="15.75" customHeight="1" x14ac:dyDescent="0.3">
      <c r="D29" s="2"/>
      <c r="E29" s="82">
        <v>0.05</v>
      </c>
      <c r="F29" s="46">
        <f>F23*(1+F25)/(F24-F25)</f>
        <v>-26.65</v>
      </c>
      <c r="G29" s="7"/>
      <c r="H29" s="6"/>
      <c r="I29" s="6" t="s">
        <v>31</v>
      </c>
      <c r="J29" s="6"/>
      <c r="K29" s="6" t="s">
        <v>37</v>
      </c>
      <c r="L29" s="2"/>
    </row>
    <row r="30" spans="4:12" ht="15.75" customHeight="1" x14ac:dyDescent="0.3">
      <c r="D30" s="2"/>
      <c r="E30" s="40">
        <v>0.06</v>
      </c>
      <c r="F30" s="41">
        <f t="dataTable" ref="F30:F45" dt2D="0" dtr="0" r1="F25"/>
        <v>-12.072222222222223</v>
      </c>
      <c r="G30" s="7"/>
      <c r="H30" s="6"/>
      <c r="I30" s="6" t="s">
        <v>38</v>
      </c>
      <c r="J30" s="6"/>
      <c r="K30" s="6"/>
      <c r="L30" s="2"/>
    </row>
    <row r="31" spans="4:12" ht="15.75" customHeight="1" x14ac:dyDescent="0.3">
      <c r="D31" s="2"/>
      <c r="E31" s="40">
        <v>7.0000000000000007E-2</v>
      </c>
      <c r="F31" s="41">
        <v>-9.5369565217391283</v>
      </c>
      <c r="G31" s="7"/>
      <c r="H31" s="6"/>
      <c r="I31" s="6"/>
      <c r="J31" s="6"/>
      <c r="K31" s="6" t="s">
        <v>33</v>
      </c>
      <c r="L31" s="2"/>
    </row>
    <row r="32" spans="4:12" ht="15.75" customHeight="1" x14ac:dyDescent="0.3">
      <c r="D32" s="2"/>
      <c r="E32" s="40">
        <v>0.08</v>
      </c>
      <c r="F32" s="41">
        <v>-7.9071428571428575</v>
      </c>
      <c r="G32" s="7"/>
      <c r="H32" s="6"/>
      <c r="I32" s="79"/>
      <c r="J32" s="6"/>
      <c r="K32" s="6" t="s">
        <v>39</v>
      </c>
      <c r="L32" s="2"/>
    </row>
    <row r="33" spans="4:12" ht="15.75" customHeight="1" x14ac:dyDescent="0.3">
      <c r="D33" s="2"/>
      <c r="E33" s="40">
        <v>0.09</v>
      </c>
      <c r="F33" s="41">
        <v>-6.7712121212121215</v>
      </c>
      <c r="G33" s="7"/>
      <c r="H33" s="8"/>
      <c r="I33" s="6"/>
      <c r="J33" s="6"/>
      <c r="K33" s="6" t="s">
        <v>39</v>
      </c>
      <c r="L33" s="2"/>
    </row>
    <row r="34" spans="4:12" ht="15.75" customHeight="1" x14ac:dyDescent="0.3">
      <c r="D34" s="2"/>
      <c r="E34" s="40">
        <v>0.1</v>
      </c>
      <c r="F34" s="41">
        <v>-5.9342105263157885</v>
      </c>
      <c r="G34" s="7"/>
      <c r="H34" s="6"/>
      <c r="I34" s="6"/>
      <c r="J34" s="6"/>
      <c r="K34" s="6"/>
      <c r="L34" s="2"/>
    </row>
    <row r="35" spans="4:12" ht="15.75" customHeight="1" x14ac:dyDescent="0.3">
      <c r="D35" s="2"/>
      <c r="E35" s="40">
        <v>0.11</v>
      </c>
      <c r="F35" s="41">
        <v>-5.2918604651162795</v>
      </c>
      <c r="G35" s="7"/>
      <c r="H35" s="6"/>
      <c r="I35" s="81"/>
      <c r="J35" s="6"/>
      <c r="K35" s="6" t="s">
        <v>34</v>
      </c>
      <c r="L35" s="2"/>
    </row>
    <row r="36" spans="4:12" ht="15.75" customHeight="1" x14ac:dyDescent="0.3">
      <c r="D36" s="2"/>
      <c r="E36" s="40">
        <v>0.12</v>
      </c>
      <c r="F36" s="41">
        <v>-4.7833333333333332</v>
      </c>
      <c r="G36" s="6" t="s">
        <v>29</v>
      </c>
      <c r="H36" s="6"/>
      <c r="J36" s="6"/>
      <c r="K36" s="6" t="s">
        <v>40</v>
      </c>
      <c r="L36" s="2"/>
    </row>
    <row r="37" spans="4:12" ht="15.75" customHeight="1" x14ac:dyDescent="0.3">
      <c r="D37" s="2"/>
      <c r="E37" s="40">
        <v>0.13</v>
      </c>
      <c r="F37" s="41">
        <v>-4.3707547169811312</v>
      </c>
      <c r="G37" s="3"/>
      <c r="H37" s="2"/>
      <c r="I37" s="2"/>
      <c r="J37" s="6"/>
      <c r="K37" s="6" t="s">
        <v>41</v>
      </c>
      <c r="L37" s="2"/>
    </row>
    <row r="38" spans="4:12" ht="15.75" customHeight="1" x14ac:dyDescent="0.3">
      <c r="D38" s="2"/>
      <c r="E38" s="40">
        <v>0.14000000000000001</v>
      </c>
      <c r="F38" s="41">
        <v>-4.0293103448275858</v>
      </c>
      <c r="G38" s="2"/>
      <c r="H38" s="2"/>
      <c r="I38" s="2"/>
      <c r="J38" s="6"/>
      <c r="K38" s="6"/>
      <c r="L38" s="2"/>
    </row>
    <row r="39" spans="4:12" ht="15.75" customHeight="1" x14ac:dyDescent="0.3">
      <c r="D39" s="2"/>
      <c r="E39" s="40">
        <v>0.15</v>
      </c>
      <c r="F39" s="41">
        <v>-3.7420634920634912</v>
      </c>
      <c r="G39" s="2"/>
      <c r="H39" s="2"/>
      <c r="I39" s="2"/>
      <c r="J39" s="2"/>
      <c r="K39" s="2" t="s">
        <v>35</v>
      </c>
      <c r="L39" s="2"/>
    </row>
    <row r="40" spans="4:12" ht="15.75" customHeight="1" x14ac:dyDescent="0.3">
      <c r="D40" s="2"/>
      <c r="E40" s="40">
        <v>0.16</v>
      </c>
      <c r="F40" s="41">
        <v>-3.4970588235294109</v>
      </c>
      <c r="G40" s="2"/>
      <c r="H40" s="6"/>
      <c r="I40" s="6"/>
      <c r="J40" s="6"/>
      <c r="K40" s="2" t="s">
        <v>42</v>
      </c>
      <c r="L40" s="2"/>
    </row>
    <row r="41" spans="4:12" ht="15.75" customHeight="1" x14ac:dyDescent="0.3">
      <c r="D41" s="2"/>
      <c r="E41" s="40">
        <v>0.17</v>
      </c>
      <c r="F41" s="41">
        <v>-3.2856164383561639</v>
      </c>
      <c r="G41" s="2"/>
      <c r="H41" s="2"/>
      <c r="I41" s="2"/>
      <c r="J41" s="2"/>
      <c r="K41" s="2" t="s">
        <v>43</v>
      </c>
      <c r="L41" s="2"/>
    </row>
    <row r="42" spans="4:12" ht="15.75" customHeight="1" x14ac:dyDescent="0.3">
      <c r="D42" s="2"/>
      <c r="E42" s="40">
        <v>0.18</v>
      </c>
      <c r="F42" s="41">
        <v>-3.1012820512820509</v>
      </c>
      <c r="G42" s="2"/>
      <c r="H42" s="2"/>
      <c r="I42" s="2"/>
      <c r="J42" s="2"/>
      <c r="K42" s="2"/>
      <c r="L42" s="2"/>
    </row>
    <row r="43" spans="4:12" ht="15.75" customHeight="1" x14ac:dyDescent="0.3">
      <c r="D43" s="2"/>
      <c r="E43" s="40">
        <v>0.19</v>
      </c>
      <c r="F43" s="41">
        <v>-2.9391566265060236</v>
      </c>
      <c r="G43" s="2"/>
      <c r="H43" s="2"/>
      <c r="I43" s="2"/>
      <c r="J43" s="2"/>
      <c r="K43" s="2"/>
      <c r="L43" s="2"/>
    </row>
    <row r="44" spans="4:12" ht="15.75" customHeight="1" x14ac:dyDescent="0.3">
      <c r="D44" s="2"/>
      <c r="E44" s="40">
        <v>0.2</v>
      </c>
      <c r="F44" s="41">
        <v>-2.795454545454545</v>
      </c>
      <c r="G44" s="2"/>
      <c r="H44" s="2"/>
      <c r="I44" s="5"/>
      <c r="J44" s="2"/>
      <c r="K44" s="5"/>
      <c r="L44" s="2"/>
    </row>
    <row r="45" spans="4:12" ht="15.75" customHeight="1" thickBot="1" x14ac:dyDescent="0.35">
      <c r="D45" s="2"/>
      <c r="E45" s="42">
        <v>0.21</v>
      </c>
      <c r="F45" s="47">
        <v>-2.6672043010752686</v>
      </c>
      <c r="G45" s="2"/>
      <c r="H45" s="2"/>
      <c r="I45" s="5"/>
      <c r="J45" s="2"/>
      <c r="K45" s="5"/>
      <c r="L45" s="2"/>
    </row>
    <row r="46" spans="4:12" ht="15.75" customHeight="1" x14ac:dyDescent="0.3">
      <c r="D46" s="2"/>
      <c r="E46" s="2"/>
      <c r="F46" s="2"/>
      <c r="G46" s="2"/>
      <c r="H46" s="5"/>
      <c r="I46" s="5"/>
      <c r="J46" s="2"/>
      <c r="K46" s="5"/>
      <c r="L46" s="2"/>
    </row>
    <row r="47" spans="4:12" ht="15.75" customHeight="1" x14ac:dyDescent="0.3">
      <c r="D47" s="2"/>
      <c r="E47" s="2"/>
      <c r="F47" s="2"/>
      <c r="G47" s="2"/>
      <c r="H47" s="5"/>
      <c r="I47" s="5"/>
      <c r="J47" s="2"/>
      <c r="K47" s="5"/>
      <c r="L47" s="2"/>
    </row>
    <row r="48" spans="4:12" x14ac:dyDescent="0.3">
      <c r="D48" s="68"/>
      <c r="E48" s="68" t="s">
        <v>45</v>
      </c>
      <c r="F48" s="69"/>
      <c r="G48" s="69" t="s">
        <v>46</v>
      </c>
      <c r="H48" s="69"/>
      <c r="I48" s="69"/>
      <c r="J48" s="69"/>
      <c r="K48" s="69"/>
      <c r="L48" s="69"/>
    </row>
    <row r="49" spans="4:256" ht="6.75" customHeight="1" x14ac:dyDescent="0.3">
      <c r="D49" s="2"/>
      <c r="E49" s="3"/>
      <c r="F49" s="4"/>
      <c r="G49" s="3"/>
      <c r="H49" s="2"/>
      <c r="I49" s="2"/>
      <c r="J49" s="2"/>
      <c r="K49" s="2"/>
      <c r="L49" s="2"/>
    </row>
    <row r="50" spans="4:256" ht="15.75" customHeight="1" x14ac:dyDescent="0.3">
      <c r="D50" s="2"/>
      <c r="E50" s="10"/>
      <c r="F50" s="9" t="s">
        <v>10</v>
      </c>
      <c r="G50" s="7"/>
      <c r="H50" s="6"/>
      <c r="I50" s="6"/>
      <c r="J50" s="6"/>
      <c r="K50" s="2"/>
      <c r="L50" s="2"/>
    </row>
    <row r="51" spans="4:256" ht="15.75" customHeight="1" x14ac:dyDescent="0.3">
      <c r="D51" s="2"/>
      <c r="E51" s="48"/>
      <c r="F51" s="49">
        <v>2022</v>
      </c>
      <c r="G51" s="49">
        <f>F51+1</f>
        <v>2023</v>
      </c>
      <c r="H51" s="49">
        <f>G51+1</f>
        <v>2024</v>
      </c>
      <c r="I51" s="49">
        <f>H51+1</f>
        <v>2025</v>
      </c>
      <c r="J51" s="49">
        <f>I51+1</f>
        <v>2026</v>
      </c>
      <c r="K51" s="49">
        <f>J51+1</f>
        <v>2027</v>
      </c>
      <c r="L51" s="50"/>
    </row>
    <row r="52" spans="4:256" ht="15.75" customHeight="1" x14ac:dyDescent="0.3">
      <c r="D52" s="2"/>
      <c r="E52" s="18" t="s">
        <v>11</v>
      </c>
      <c r="F52" s="51">
        <v>0.4</v>
      </c>
      <c r="G52" s="84">
        <f>F52*(1+G53)</f>
        <v>0.40960000000000002</v>
      </c>
      <c r="H52" s="84">
        <f>G52*(1+H53)</f>
        <v>0.41943040000000004</v>
      </c>
      <c r="I52" s="84">
        <f>H52*(1+I53)</f>
        <v>0.42949672960000007</v>
      </c>
      <c r="J52" s="84">
        <f>I52*(1+J53)</f>
        <v>0.43980465111040007</v>
      </c>
      <c r="K52" s="51">
        <f>J52*(1+K53)</f>
        <v>0.4503599627370497</v>
      </c>
      <c r="L52" s="2" t="s">
        <v>28</v>
      </c>
    </row>
    <row r="53" spans="4:256" ht="15.75" customHeight="1" x14ac:dyDescent="0.3">
      <c r="D53" s="2"/>
      <c r="E53" s="18" t="s">
        <v>12</v>
      </c>
      <c r="F53" s="52">
        <v>2.4E-2</v>
      </c>
      <c r="G53" s="3">
        <v>2.4E-2</v>
      </c>
      <c r="H53" s="3">
        <v>2.4E-2</v>
      </c>
      <c r="I53" s="3">
        <v>2.4E-2</v>
      </c>
      <c r="J53" s="3">
        <v>2.4E-2</v>
      </c>
      <c r="K53" s="3">
        <v>2.4E-2</v>
      </c>
      <c r="L53" s="2" t="s">
        <v>44</v>
      </c>
    </row>
    <row r="54" spans="4:256" ht="7.5" customHeight="1" x14ac:dyDescent="0.3">
      <c r="D54" s="2"/>
      <c r="E54" s="18"/>
      <c r="F54" s="52"/>
      <c r="G54" s="3"/>
      <c r="H54" s="3"/>
      <c r="I54" s="3"/>
      <c r="J54" s="3"/>
      <c r="K54" s="3"/>
      <c r="L54" s="2"/>
    </row>
    <row r="55" spans="4:256" ht="15.75" customHeight="1" thickBot="1" x14ac:dyDescent="0.35">
      <c r="D55" s="2"/>
      <c r="E55" s="53" t="s">
        <v>13</v>
      </c>
      <c r="F55" s="54"/>
      <c r="G55" s="55"/>
      <c r="H55" s="55"/>
      <c r="I55" s="55"/>
      <c r="J55" s="86">
        <f>K52/(K53-F61)</f>
        <v>18.764998447377071</v>
      </c>
      <c r="K55" s="55"/>
      <c r="L55" s="2"/>
    </row>
    <row r="56" spans="4:256" ht="15.75" customHeight="1" x14ac:dyDescent="0.3">
      <c r="D56" s="2"/>
      <c r="E56" s="18"/>
      <c r="F56" s="52"/>
      <c r="G56" s="3"/>
      <c r="H56" s="2"/>
      <c r="I56" s="2"/>
      <c r="J56" s="2"/>
      <c r="K56" s="2"/>
      <c r="L56" s="2"/>
    </row>
    <row r="57" spans="4:256" ht="15.75" customHeight="1" x14ac:dyDescent="0.3">
      <c r="D57" s="2"/>
      <c r="E57" s="56" t="s">
        <v>14</v>
      </c>
      <c r="F57" s="57"/>
      <c r="G57" s="58">
        <f>G52/(1+$F$61)</f>
        <v>0.40960000000000002</v>
      </c>
      <c r="H57" s="58">
        <f>H52/(1+F61)^2</f>
        <v>0.41943040000000004</v>
      </c>
      <c r="I57" s="58">
        <f>I52/(1+F61)^3</f>
        <v>0.42949672960000007</v>
      </c>
      <c r="J57" s="58">
        <f>J52/(1+F61)^4</f>
        <v>0.43980465111040007</v>
      </c>
      <c r="K57" s="58" t="s">
        <v>30</v>
      </c>
      <c r="L57" s="2"/>
      <c r="IV57" s="59">
        <f>IV52/(1.12)^1</f>
        <v>0</v>
      </c>
    </row>
    <row r="58" spans="4:256" ht="15.75" customHeight="1" x14ac:dyDescent="0.3">
      <c r="D58" s="2"/>
      <c r="E58" s="18" t="s">
        <v>15</v>
      </c>
      <c r="F58" s="4"/>
      <c r="G58" s="3"/>
      <c r="H58" s="2"/>
      <c r="I58" s="2"/>
      <c r="J58" s="85">
        <f>J55/(1+F61)^4</f>
        <v>18.764998447377071</v>
      </c>
      <c r="K58" s="2"/>
      <c r="L58" s="2"/>
    </row>
    <row r="59" spans="4:256" ht="15.75" customHeight="1" thickBot="1" x14ac:dyDescent="0.35">
      <c r="D59" s="2"/>
      <c r="E59" s="60" t="s">
        <v>16</v>
      </c>
      <c r="F59" s="61">
        <f>SUM(G57:J57,J58)</f>
        <v>20.463330228087472</v>
      </c>
      <c r="G59" s="62"/>
      <c r="H59" s="63"/>
      <c r="I59" s="63"/>
      <c r="J59" s="64"/>
      <c r="K59" s="63"/>
      <c r="L59" s="2"/>
    </row>
    <row r="60" spans="4:256" ht="15.75" customHeight="1" thickBot="1" x14ac:dyDescent="0.35">
      <c r="D60" s="2"/>
      <c r="E60" s="10"/>
      <c r="F60" s="9"/>
      <c r="G60" s="7"/>
      <c r="H60" s="6"/>
      <c r="I60" s="6"/>
      <c r="J60" s="59"/>
      <c r="K60" s="2"/>
      <c r="L60" s="2"/>
    </row>
    <row r="61" spans="4:256" ht="15.75" customHeight="1" thickBot="1" x14ac:dyDescent="0.35">
      <c r="D61" s="2"/>
      <c r="E61" s="65" t="s">
        <v>9</v>
      </c>
      <c r="F61" s="83">
        <v>0</v>
      </c>
      <c r="G61" s="7"/>
      <c r="H61" s="6"/>
      <c r="I61" s="6"/>
      <c r="J61" s="6"/>
      <c r="K61" s="2"/>
      <c r="L61" s="2"/>
    </row>
    <row r="62" spans="4:256" ht="15.75" customHeight="1" thickBot="1" x14ac:dyDescent="0.35">
      <c r="D62" s="2"/>
      <c r="E62" s="7"/>
      <c r="F62" s="7"/>
      <c r="G62" s="7"/>
      <c r="H62" s="6"/>
      <c r="I62" s="6"/>
      <c r="J62" s="6"/>
      <c r="K62" s="6"/>
      <c r="L62" s="2"/>
    </row>
    <row r="63" spans="4:256" ht="15.75" customHeight="1" x14ac:dyDescent="0.3">
      <c r="D63" s="2"/>
      <c r="E63" s="19" t="s">
        <v>1</v>
      </c>
      <c r="F63" s="20" t="s">
        <v>0</v>
      </c>
      <c r="G63" s="7"/>
      <c r="H63" s="6"/>
      <c r="I63" s="6"/>
      <c r="J63" s="6"/>
      <c r="K63" s="6"/>
      <c r="L63" s="2"/>
    </row>
    <row r="64" spans="4:256" ht="15.75" hidden="1" customHeight="1" x14ac:dyDescent="0.3">
      <c r="D64" s="2"/>
      <c r="E64" s="43">
        <f>F61</f>
        <v>0</v>
      </c>
      <c r="F64" s="66">
        <f>F59</f>
        <v>20.463330228087472</v>
      </c>
      <c r="G64" s="7"/>
      <c r="H64" s="6"/>
      <c r="I64" s="6"/>
      <c r="J64" s="6"/>
      <c r="K64" s="6"/>
      <c r="L64" s="2"/>
    </row>
    <row r="65" spans="4:12" ht="15.75" customHeight="1" x14ac:dyDescent="0.3">
      <c r="D65" s="2"/>
      <c r="E65" s="16">
        <v>0.1</v>
      </c>
      <c r="F65" s="21">
        <f t="dataTable" ref="F65:F80" dt2D="0" dtr="0" r1="F61"/>
        <v>-2.7053135343978081</v>
      </c>
      <c r="G65" s="7"/>
      <c r="H65" s="6"/>
      <c r="I65" s="6"/>
      <c r="J65" s="6"/>
      <c r="K65" s="6"/>
      <c r="L65" s="2"/>
    </row>
    <row r="66" spans="4:12" ht="15.75" customHeight="1" x14ac:dyDescent="0.3">
      <c r="D66" s="2"/>
      <c r="E66" s="16">
        <f>E65+0.01</f>
        <v>0.11</v>
      </c>
      <c r="F66" s="21">
        <v>-2.1364199295275048</v>
      </c>
      <c r="G66" s="7"/>
      <c r="H66" s="6"/>
      <c r="I66" s="6"/>
      <c r="J66" s="6"/>
      <c r="K66" s="6"/>
      <c r="L66" s="2"/>
    </row>
    <row r="67" spans="4:12" ht="15.75" customHeight="1" x14ac:dyDescent="0.3">
      <c r="D67" s="2"/>
      <c r="E67" s="16">
        <f t="shared" ref="E67:E80" si="0">E66+0.01</f>
        <v>0.12</v>
      </c>
      <c r="F67" s="21">
        <v>-1.6960812106066916</v>
      </c>
      <c r="G67" s="7"/>
      <c r="H67" s="6"/>
      <c r="I67" s="6"/>
      <c r="J67" s="6"/>
      <c r="K67" s="6"/>
      <c r="L67" s="2"/>
    </row>
    <row r="68" spans="4:12" ht="15.75" customHeight="1" x14ac:dyDescent="0.3">
      <c r="D68" s="2"/>
      <c r="E68" s="16">
        <f t="shared" si="0"/>
        <v>0.13</v>
      </c>
      <c r="F68" s="21">
        <v>-1.3474377234645045</v>
      </c>
      <c r="G68" s="7"/>
      <c r="H68" s="6"/>
      <c r="I68" s="6"/>
      <c r="J68" s="6"/>
      <c r="K68" s="6"/>
      <c r="L68" s="2"/>
    </row>
    <row r="69" spans="4:12" ht="15.75" customHeight="1" x14ac:dyDescent="0.3">
      <c r="D69" s="2"/>
      <c r="E69" s="16">
        <f>E68+0.01</f>
        <v>0.14000000000000001</v>
      </c>
      <c r="F69" s="21">
        <v>-1.0663664078238031</v>
      </c>
      <c r="G69" s="7"/>
      <c r="H69" s="6"/>
      <c r="I69" s="6"/>
      <c r="J69" s="6"/>
      <c r="K69" s="6"/>
      <c r="L69" s="2"/>
    </row>
    <row r="70" spans="4:12" ht="15.75" customHeight="1" x14ac:dyDescent="0.3">
      <c r="D70" s="2"/>
      <c r="E70" s="16">
        <f>E69+0.01</f>
        <v>0.15000000000000002</v>
      </c>
      <c r="F70" s="21">
        <v>-0.8364249266677084</v>
      </c>
      <c r="G70" s="7"/>
      <c r="H70" s="8"/>
      <c r="I70" s="6"/>
      <c r="J70" s="6"/>
      <c r="K70" s="6"/>
      <c r="L70" s="2"/>
    </row>
    <row r="71" spans="4:12" ht="15.75" customHeight="1" x14ac:dyDescent="0.3">
      <c r="D71" s="2"/>
      <c r="E71" s="16">
        <f t="shared" si="0"/>
        <v>0.16000000000000003</v>
      </c>
      <c r="F71" s="21">
        <v>-0.64602644502139284</v>
      </c>
      <c r="G71" s="7"/>
      <c r="H71" s="6"/>
      <c r="I71" s="6"/>
      <c r="J71" s="6"/>
      <c r="K71" s="6"/>
      <c r="L71" s="2"/>
    </row>
    <row r="72" spans="4:12" ht="15.75" customHeight="1" x14ac:dyDescent="0.3">
      <c r="D72" s="2"/>
      <c r="E72" s="16">
        <f t="shared" si="0"/>
        <v>0.17000000000000004</v>
      </c>
      <c r="F72" s="21">
        <v>-0.48677555940972961</v>
      </c>
      <c r="G72" s="7"/>
      <c r="H72" s="6"/>
      <c r="I72" s="6"/>
      <c r="J72" s="6"/>
      <c r="K72" s="6"/>
      <c r="L72" s="2"/>
    </row>
    <row r="73" spans="4:12" ht="15.75" customHeight="1" x14ac:dyDescent="0.3">
      <c r="D73" s="2"/>
      <c r="E73" s="16">
        <f t="shared" si="0"/>
        <v>0.18000000000000005</v>
      </c>
      <c r="F73" s="21">
        <v>-0.35244434094375454</v>
      </c>
      <c r="G73" s="7"/>
      <c r="H73" s="6"/>
      <c r="I73" s="6"/>
      <c r="J73" s="6"/>
      <c r="K73" s="6"/>
      <c r="L73" s="2"/>
    </row>
    <row r="74" spans="4:12" ht="15.75" customHeight="1" x14ac:dyDescent="0.3">
      <c r="D74" s="2"/>
      <c r="E74" s="16">
        <f t="shared" si="0"/>
        <v>0.19000000000000006</v>
      </c>
      <c r="F74" s="21">
        <v>-0.23831855785773315</v>
      </c>
      <c r="G74" s="3"/>
      <c r="H74" s="2"/>
      <c r="I74" s="2"/>
      <c r="J74" s="6"/>
      <c r="K74" s="6"/>
      <c r="L74" s="2"/>
    </row>
    <row r="75" spans="4:12" ht="15.75" customHeight="1" x14ac:dyDescent="0.3">
      <c r="D75" s="2"/>
      <c r="E75" s="16">
        <f t="shared" si="0"/>
        <v>0.20000000000000007</v>
      </c>
      <c r="F75" s="21">
        <v>-0.14076684124803518</v>
      </c>
      <c r="G75" s="2"/>
      <c r="H75" s="2"/>
      <c r="I75" s="2"/>
      <c r="J75" s="6"/>
      <c r="K75" s="6"/>
      <c r="L75" s="2"/>
    </row>
    <row r="76" spans="4:12" ht="15.75" customHeight="1" x14ac:dyDescent="0.3">
      <c r="D76" s="2"/>
      <c r="E76" s="16">
        <f t="shared" si="0"/>
        <v>0.21000000000000008</v>
      </c>
      <c r="F76" s="21">
        <v>-5.694888567542078E-2</v>
      </c>
      <c r="G76" s="2"/>
      <c r="H76" s="2"/>
      <c r="I76" s="2"/>
      <c r="J76" s="2"/>
      <c r="K76" s="2"/>
      <c r="L76" s="2"/>
    </row>
    <row r="77" spans="4:12" ht="15.75" customHeight="1" x14ac:dyDescent="0.3">
      <c r="D77" s="2"/>
      <c r="E77" s="16">
        <f t="shared" si="0"/>
        <v>0.22000000000000008</v>
      </c>
      <c r="F77" s="21">
        <v>1.5386974985249546E-2</v>
      </c>
      <c r="G77" s="2"/>
      <c r="H77" s="6"/>
      <c r="I77" s="6"/>
      <c r="J77" s="6"/>
      <c r="K77" s="2"/>
      <c r="L77" s="2"/>
    </row>
    <row r="78" spans="4:12" ht="15.75" customHeight="1" x14ac:dyDescent="0.3">
      <c r="D78" s="2"/>
      <c r="E78" s="16">
        <f t="shared" si="0"/>
        <v>0.23000000000000009</v>
      </c>
      <c r="F78" s="21">
        <v>7.8047190414009204E-2</v>
      </c>
      <c r="G78" s="2"/>
      <c r="H78" s="2"/>
      <c r="I78" s="2"/>
      <c r="J78" s="2"/>
      <c r="K78" s="2"/>
      <c r="L78" s="2"/>
    </row>
    <row r="79" spans="4:12" ht="15.75" customHeight="1" x14ac:dyDescent="0.3">
      <c r="D79" s="2"/>
      <c r="E79" s="16">
        <f t="shared" si="0"/>
        <v>0.2400000000000001</v>
      </c>
      <c r="F79" s="21">
        <v>0.1324965394702976</v>
      </c>
      <c r="G79" s="2"/>
      <c r="H79" s="2"/>
      <c r="I79" s="2"/>
      <c r="J79" s="2"/>
      <c r="K79" s="2"/>
      <c r="L79" s="2"/>
    </row>
    <row r="80" spans="4:12" ht="15.75" customHeight="1" thickBot="1" x14ac:dyDescent="0.35">
      <c r="D80" s="2"/>
      <c r="E80" s="17">
        <f t="shared" si="0"/>
        <v>0.25000000000000011</v>
      </c>
      <c r="F80" s="22">
        <v>0.17993415276906655</v>
      </c>
      <c r="G80" s="2"/>
      <c r="H80" s="2"/>
      <c r="I80" s="2"/>
      <c r="J80" s="2"/>
      <c r="K80" s="2"/>
      <c r="L80" s="2"/>
    </row>
    <row r="81" spans="4:12" ht="15.75" customHeight="1" x14ac:dyDescent="0.3">
      <c r="D81" s="2"/>
      <c r="E81" s="2"/>
      <c r="F81" s="2"/>
      <c r="G81" s="2"/>
      <c r="H81" s="2"/>
      <c r="I81" s="5"/>
      <c r="J81" s="2"/>
      <c r="K81" s="5"/>
      <c r="L81" s="2"/>
    </row>
    <row r="82" spans="4:12" ht="15.75" customHeight="1" x14ac:dyDescent="0.3">
      <c r="D82" s="2"/>
      <c r="E82" s="2"/>
      <c r="F82" s="2"/>
      <c r="G82" s="2"/>
      <c r="H82" s="2"/>
      <c r="I82" s="5"/>
      <c r="J82" s="2"/>
      <c r="K82" s="5"/>
      <c r="L82" s="2"/>
    </row>
    <row r="83" spans="4:12" ht="15.75" customHeight="1" x14ac:dyDescent="0.3">
      <c r="D83" s="2"/>
      <c r="E83" s="10"/>
      <c r="F83" s="67"/>
      <c r="G83" s="2"/>
      <c r="H83" s="2"/>
      <c r="I83" s="5"/>
      <c r="J83" s="2"/>
      <c r="K83" s="5"/>
      <c r="L83" s="2"/>
    </row>
  </sheetData>
  <phoneticPr fontId="11" type="noConversion"/>
  <pageMargins left="0.75" right="0.75" top="1" bottom="1" header="0.5" footer="0.5"/>
  <pageSetup paperSize="9" scale="46" orientation="portrait" r:id="rId1"/>
  <headerFooter alignWithMargins="0"/>
  <rowBreaks count="2" manualBreakCount="2">
    <brk id="3" min="3" max="15" man="1"/>
    <brk id="91" min="3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Dividend Discount Model</vt:lpstr>
      <vt:lpstr>'Dividend Discount Model'!Print_Area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Dheeraj_V</dc:creator>
  <cp:lastModifiedBy>Sandeep Chahal</cp:lastModifiedBy>
  <dcterms:created xsi:type="dcterms:W3CDTF">2018-10-05T05:44:51Z</dcterms:created>
  <dcterms:modified xsi:type="dcterms:W3CDTF">2023-09-03T14:09:54Z</dcterms:modified>
</cp:coreProperties>
</file>